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\Dropbox\August 2018 onwards\Accounts &amp; Financials\2019-20\"/>
    </mc:Choice>
  </mc:AlternateContent>
  <xr:revisionPtr revIDLastSave="0" documentId="13_ncr:1_{894F24B2-DBE3-409D-BA13-E52529068864}" xr6:coauthVersionLast="45" xr6:coauthVersionMax="45" xr10:uidLastSave="{00000000-0000-0000-0000-000000000000}"/>
  <bookViews>
    <workbookView xWindow="-120" yWindow="-120" windowWidth="20730" windowHeight="11160" tabRatio="909" xr2:uid="{00000000-000D-0000-FFFF-FFFF00000000}"/>
  </bookViews>
  <sheets>
    <sheet name="Current Account cash book" sheetId="16" r:id="rId1"/>
    <sheet name="cash book" sheetId="4" state="hidden" r:id="rId2"/>
    <sheet name="part last year cash book" sheetId="15" state="hidden" r:id="rId3"/>
    <sheet name="Savings Account Cash Book" sheetId="17" r:id="rId4"/>
    <sheet name="Receipts and Payments" sheetId="18" r:id="rId5"/>
    <sheet name="Year End Summary" sheetId="19" r:id="rId6"/>
    <sheet name="Year end Bank Rec" sheetId="13" r:id="rId7"/>
    <sheet name="Assets" sheetId="9" r:id="rId8"/>
    <sheet name="clerk expenses" sheetId="5" state="hidden" r:id="rId9"/>
  </sheets>
  <definedNames>
    <definedName name="A" localSheetId="0">#REF!</definedName>
    <definedName name="A" localSheetId="2">#REF!</definedName>
    <definedName name="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2" i="16" l="1"/>
  <c r="D8" i="18"/>
  <c r="D14" i="18" l="1"/>
  <c r="G8" i="19" s="1"/>
  <c r="C28" i="19"/>
  <c r="C12" i="19"/>
  <c r="AB12" i="16"/>
  <c r="D18" i="18"/>
  <c r="B28" i="19"/>
  <c r="B12" i="19"/>
  <c r="B37" i="18"/>
  <c r="A37" i="18"/>
  <c r="B14" i="18"/>
  <c r="A14" i="18"/>
  <c r="AF43" i="16" l="1"/>
  <c r="D25" i="17"/>
  <c r="B30" i="13" s="1"/>
  <c r="B29" i="13"/>
  <c r="B27" i="13"/>
  <c r="AF42" i="16" l="1"/>
  <c r="AF45" i="16" l="1"/>
  <c r="AF44" i="16"/>
  <c r="AF27" i="16"/>
  <c r="F19" i="17" l="1"/>
  <c r="F17" i="17"/>
  <c r="F18" i="17"/>
  <c r="F24" i="17"/>
  <c r="F23" i="17"/>
  <c r="F22" i="17"/>
  <c r="F21" i="17"/>
  <c r="F20" i="17"/>
  <c r="C18" i="9" l="1"/>
  <c r="U57" i="16" l="1"/>
  <c r="Z57" i="16"/>
  <c r="AF57" i="16" s="1"/>
  <c r="AH57" i="16" s="1"/>
  <c r="G5" i="17" l="1"/>
  <c r="F16" i="17"/>
  <c r="F15" i="17"/>
  <c r="F14" i="17"/>
  <c r="F13" i="17"/>
  <c r="F12" i="17"/>
  <c r="F11" i="17"/>
  <c r="F10" i="17"/>
  <c r="F9" i="17"/>
  <c r="F8" i="17"/>
  <c r="F7" i="17"/>
  <c r="F6" i="17"/>
  <c r="AE47" i="16"/>
  <c r="D29" i="18" s="1"/>
  <c r="AD47" i="16"/>
  <c r="AC47" i="16"/>
  <c r="D36" i="18" s="1"/>
  <c r="AB47" i="16"/>
  <c r="AA47" i="16"/>
  <c r="AA58" i="16" s="1"/>
  <c r="Z47" i="16"/>
  <c r="Y47" i="16"/>
  <c r="Y58" i="16" s="1"/>
  <c r="X47" i="16"/>
  <c r="X58" i="16" s="1"/>
  <c r="W47" i="16"/>
  <c r="W58" i="16" s="1"/>
  <c r="V47" i="16"/>
  <c r="U47" i="16"/>
  <c r="T47" i="16"/>
  <c r="S47" i="16"/>
  <c r="R47" i="16"/>
  <c r="Q47" i="16"/>
  <c r="Q58" i="16" s="1"/>
  <c r="P47" i="16"/>
  <c r="O47" i="16"/>
  <c r="N47" i="16"/>
  <c r="M47" i="16"/>
  <c r="M58" i="16" s="1"/>
  <c r="AF46" i="16"/>
  <c r="AF41" i="16"/>
  <c r="AF40" i="16"/>
  <c r="AF39" i="16"/>
  <c r="AF38" i="16"/>
  <c r="AF37" i="16"/>
  <c r="AF36" i="16"/>
  <c r="AF35" i="16"/>
  <c r="AF34" i="16"/>
  <c r="AF33" i="16"/>
  <c r="AF32" i="16"/>
  <c r="AF31" i="16"/>
  <c r="AF30" i="16"/>
  <c r="AF29" i="16"/>
  <c r="AF28" i="16"/>
  <c r="AF26" i="16"/>
  <c r="AF25" i="16"/>
  <c r="AF24" i="16"/>
  <c r="AF23" i="16"/>
  <c r="AF22" i="16"/>
  <c r="AF21" i="16"/>
  <c r="AF20" i="16"/>
  <c r="AF19" i="16"/>
  <c r="AF18" i="16"/>
  <c r="AF17" i="16"/>
  <c r="AF16" i="16"/>
  <c r="AF15" i="16"/>
  <c r="AF14" i="16"/>
  <c r="AF13" i="16"/>
  <c r="AF12" i="16"/>
  <c r="AF11" i="16"/>
  <c r="AF10" i="16"/>
  <c r="AF9" i="16"/>
  <c r="AF8" i="16"/>
  <c r="G6" i="17" l="1"/>
  <c r="B28" i="13"/>
  <c r="U58" i="16"/>
  <c r="D27" i="18"/>
  <c r="N58" i="16"/>
  <c r="D19" i="18"/>
  <c r="R58" i="16"/>
  <c r="D23" i="18"/>
  <c r="V58" i="16"/>
  <c r="D26" i="18"/>
  <c r="AD58" i="16"/>
  <c r="D31" i="18"/>
  <c r="O58" i="16"/>
  <c r="D20" i="18"/>
  <c r="S58" i="16"/>
  <c r="D24" i="18"/>
  <c r="P58" i="16"/>
  <c r="D21" i="18"/>
  <c r="T58" i="16"/>
  <c r="D25" i="18"/>
  <c r="AB58" i="16"/>
  <c r="D32" i="18"/>
  <c r="AE58" i="16"/>
  <c r="G7" i="17"/>
  <c r="G8" i="17" s="1"/>
  <c r="G9" i="17" s="1"/>
  <c r="G10" i="17" s="1"/>
  <c r="G11" i="17" s="1"/>
  <c r="G12" i="17" s="1"/>
  <c r="G13" i="17" s="1"/>
  <c r="G14" i="17" s="1"/>
  <c r="G15" i="17" s="1"/>
  <c r="G16" i="17" s="1"/>
  <c r="Z58" i="16"/>
  <c r="AF47" i="16"/>
  <c r="B31" i="13" s="1"/>
  <c r="B32" i="13" s="1"/>
  <c r="G17" i="16"/>
  <c r="G16" i="16"/>
  <c r="G15" i="16"/>
  <c r="G14" i="16"/>
  <c r="G13" i="16"/>
  <c r="G12" i="16"/>
  <c r="G11" i="16"/>
  <c r="G10" i="16"/>
  <c r="G9" i="16"/>
  <c r="D37" i="18" l="1"/>
  <c r="G10" i="19" s="1"/>
  <c r="G12" i="19" s="1"/>
  <c r="G17" i="17"/>
  <c r="G18" i="17" s="1"/>
  <c r="G19" i="17" s="1"/>
  <c r="G20" i="17" s="1"/>
  <c r="G21" i="17" s="1"/>
  <c r="G22" i="17" s="1"/>
  <c r="G47" i="16"/>
  <c r="G23" i="17" l="1"/>
  <c r="G24" i="17" s="1"/>
  <c r="G25" i="17" s="1"/>
  <c r="AF48" i="16"/>
  <c r="B9" i="13" s="1"/>
  <c r="H91" i="15"/>
  <c r="G91" i="15"/>
  <c r="AJ69" i="15"/>
  <c r="AI69" i="15"/>
  <c r="AH69" i="15"/>
  <c r="AG69" i="15"/>
  <c r="AF69" i="15"/>
  <c r="AE69" i="15"/>
  <c r="AD69" i="15"/>
  <c r="AC69" i="15"/>
  <c r="AB69" i="15"/>
  <c r="AA69" i="15"/>
  <c r="Z69" i="15"/>
  <c r="Y69" i="15"/>
  <c r="X69" i="15"/>
  <c r="W69" i="15"/>
  <c r="V69" i="15"/>
  <c r="U69" i="15"/>
  <c r="T69" i="15"/>
  <c r="S69" i="15"/>
  <c r="R69" i="15"/>
  <c r="P69" i="15"/>
  <c r="O69" i="15"/>
  <c r="N69" i="15"/>
  <c r="M69" i="15"/>
  <c r="L69" i="15"/>
  <c r="H69" i="15"/>
  <c r="G69" i="15"/>
  <c r="AK68" i="15"/>
  <c r="AK67" i="15"/>
  <c r="AK66" i="15"/>
  <c r="AK65" i="15"/>
  <c r="AK64" i="15"/>
  <c r="AK63" i="15"/>
  <c r="AK62" i="15"/>
  <c r="AK61" i="15"/>
  <c r="AK60" i="15"/>
  <c r="AK59" i="15"/>
  <c r="AK58" i="15"/>
  <c r="AK57" i="15"/>
  <c r="AK56" i="15"/>
  <c r="AK55" i="15"/>
  <c r="AK54" i="15"/>
  <c r="AK53" i="15"/>
  <c r="AK52" i="15"/>
  <c r="AK51" i="15"/>
  <c r="AK50" i="15"/>
  <c r="AK49" i="15"/>
  <c r="AK48" i="15"/>
  <c r="AK47" i="15"/>
  <c r="AK46" i="15"/>
  <c r="AK45" i="15"/>
  <c r="AK44" i="15"/>
  <c r="AK43" i="15"/>
  <c r="AK42" i="15"/>
  <c r="AK41" i="15"/>
  <c r="AK40" i="15"/>
  <c r="AK39" i="15"/>
  <c r="AK38" i="15"/>
  <c r="AK37" i="15"/>
  <c r="AK36" i="15"/>
  <c r="AK35" i="15"/>
  <c r="AK34" i="15"/>
  <c r="AK33" i="15"/>
  <c r="AK32" i="15"/>
  <c r="AK31" i="15"/>
  <c r="AK30" i="15"/>
  <c r="AK29" i="15"/>
  <c r="AK28" i="15"/>
  <c r="AK27" i="15"/>
  <c r="AK26" i="15"/>
  <c r="AK25" i="15"/>
  <c r="AK24" i="15"/>
  <c r="AK23" i="15"/>
  <c r="AK22" i="15"/>
  <c r="AK21" i="15"/>
  <c r="AK20" i="15"/>
  <c r="AK19" i="15"/>
  <c r="AK18" i="15"/>
  <c r="AK17" i="15"/>
  <c r="AK16" i="15"/>
  <c r="AK15" i="15"/>
  <c r="AK14" i="15"/>
  <c r="AK13" i="15"/>
  <c r="AK12" i="15"/>
  <c r="AK11" i="15"/>
  <c r="AK10" i="15"/>
  <c r="AK9" i="15"/>
  <c r="AK8" i="15"/>
  <c r="AK7" i="15"/>
  <c r="AK6" i="15"/>
  <c r="I7" i="4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AF49" i="16" l="1"/>
  <c r="B10" i="13" s="1"/>
  <c r="G20" i="19"/>
  <c r="G28" i="19" s="1"/>
  <c r="H28" i="19" s="1"/>
  <c r="AF50" i="16"/>
  <c r="C32" i="13" s="1"/>
  <c r="Q69" i="15"/>
  <c r="AK69" i="15"/>
  <c r="AM69" i="15"/>
  <c r="G70" i="15"/>
  <c r="I31" i="4"/>
  <c r="I32" i="4" s="1"/>
  <c r="I33" i="4" s="1"/>
  <c r="I34" i="4" s="1"/>
  <c r="I28" i="4"/>
  <c r="C12" i="13" l="1"/>
  <c r="C17" i="13" l="1"/>
  <c r="C14" i="9"/>
  <c r="F8" i="5" l="1"/>
  <c r="F6" i="5"/>
  <c r="E12" i="5"/>
  <c r="F131" i="5" l="1"/>
  <c r="G96" i="5"/>
  <c r="K116" i="5"/>
  <c r="K106" i="5"/>
  <c r="K96" i="5"/>
  <c r="K83" i="5"/>
  <c r="K73" i="5"/>
  <c r="K62" i="5"/>
  <c r="K51" i="5"/>
  <c r="K39" i="5"/>
  <c r="K27" i="5"/>
  <c r="M116" i="5"/>
  <c r="L116" i="5"/>
  <c r="J116" i="5"/>
  <c r="I116" i="5"/>
  <c r="H116" i="5"/>
  <c r="G116" i="5"/>
  <c r="M106" i="5"/>
  <c r="L106" i="5"/>
  <c r="J106" i="5"/>
  <c r="I106" i="5"/>
  <c r="H106" i="5"/>
  <c r="G106" i="5"/>
  <c r="M96" i="5"/>
  <c r="L96" i="5"/>
  <c r="J96" i="5"/>
  <c r="I96" i="5"/>
  <c r="H96" i="5"/>
  <c r="M83" i="5"/>
  <c r="L83" i="5"/>
  <c r="J83" i="5"/>
  <c r="I83" i="5"/>
  <c r="H83" i="5"/>
  <c r="G83" i="5"/>
  <c r="M73" i="5"/>
  <c r="L73" i="5"/>
  <c r="J73" i="5"/>
  <c r="I73" i="5"/>
  <c r="H73" i="5"/>
  <c r="G73" i="5"/>
  <c r="M62" i="5"/>
  <c r="L62" i="5"/>
  <c r="J62" i="5"/>
  <c r="I62" i="5"/>
  <c r="H62" i="5"/>
  <c r="G62" i="5"/>
  <c r="M51" i="5"/>
  <c r="M39" i="5"/>
  <c r="M27" i="5"/>
  <c r="L51" i="5"/>
  <c r="J51" i="5"/>
  <c r="I51" i="5"/>
  <c r="H51" i="5"/>
  <c r="G51" i="5"/>
  <c r="E51" i="5"/>
  <c r="G39" i="5"/>
  <c r="H39" i="5"/>
  <c r="I39" i="5"/>
  <c r="J39" i="5"/>
  <c r="L39" i="5"/>
  <c r="G27" i="5"/>
  <c r="H27" i="5"/>
  <c r="I27" i="5"/>
  <c r="J27" i="5"/>
  <c r="L27" i="5"/>
  <c r="E83" i="5"/>
  <c r="E73" i="5"/>
  <c r="E62" i="5"/>
  <c r="E39" i="5"/>
  <c r="E116" i="5"/>
  <c r="E106" i="5"/>
  <c r="E96" i="5"/>
  <c r="E27" i="5"/>
  <c r="H131" i="5" l="1"/>
  <c r="G131" i="5"/>
  <c r="L131" i="5"/>
  <c r="M131" i="5"/>
  <c r="E131" i="5"/>
  <c r="J131" i="5"/>
  <c r="I131" i="5"/>
  <c r="K131" i="5"/>
  <c r="N116" i="5"/>
  <c r="N106" i="5"/>
  <c r="N27" i="5"/>
  <c r="N96" i="5"/>
  <c r="N83" i="5"/>
  <c r="N73" i="5"/>
  <c r="N62" i="5"/>
  <c r="N51" i="5"/>
  <c r="N39" i="5"/>
  <c r="N131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South Mimms</author>
  </authors>
  <commentList>
    <comment ref="I54" authorId="0" shapeId="0" xr:uid="{3651D6A1-3FED-49B3-8133-43BFB090861B}">
      <text>
        <r>
          <rPr>
            <b/>
            <sz val="9"/>
            <color indexed="81"/>
            <rFont val="Tahoma"/>
            <family val="2"/>
          </rPr>
          <t>South Mimms:</t>
        </r>
        <r>
          <rPr>
            <sz val="9"/>
            <color indexed="81"/>
            <rFont val="Tahoma"/>
            <family val="2"/>
          </rPr>
          <t xml:space="preserve">
see minute 10/18, never actioned
</t>
        </r>
      </text>
    </comment>
  </commentList>
</comments>
</file>

<file path=xl/sharedStrings.xml><?xml version="1.0" encoding="utf-8"?>
<sst xmlns="http://schemas.openxmlformats.org/spreadsheetml/2006/main" count="927" uniqueCount="393">
  <si>
    <t xml:space="preserve">Receipts </t>
  </si>
  <si>
    <t>Payments</t>
  </si>
  <si>
    <t xml:space="preserve">Precept </t>
  </si>
  <si>
    <t>Interest</t>
  </si>
  <si>
    <t>Grants</t>
  </si>
  <si>
    <t>CIL</t>
  </si>
  <si>
    <t>VAT</t>
  </si>
  <si>
    <t>Clerk</t>
  </si>
  <si>
    <t>Pension</t>
  </si>
  <si>
    <t>PAYE/NI</t>
  </si>
  <si>
    <t xml:space="preserve">Training </t>
  </si>
  <si>
    <t>Mileage</t>
  </si>
  <si>
    <t>Office</t>
  </si>
  <si>
    <t>Hall Hire</t>
  </si>
  <si>
    <t>Community</t>
  </si>
  <si>
    <t>Insurance</t>
  </si>
  <si>
    <t>Audit</t>
  </si>
  <si>
    <t>HAPTC/SLCC</t>
  </si>
  <si>
    <t>s137</t>
  </si>
  <si>
    <t>Totals</t>
  </si>
  <si>
    <t>including £13,334.98 CIL</t>
  </si>
  <si>
    <t>Receipts</t>
  </si>
  <si>
    <t>Statement date</t>
  </si>
  <si>
    <t>Statement page</t>
  </si>
  <si>
    <t>credit</t>
  </si>
  <si>
    <t>tfr from BR a/c</t>
  </si>
  <si>
    <t>dd</t>
  </si>
  <si>
    <t>so</t>
  </si>
  <si>
    <t>LGPS</t>
  </si>
  <si>
    <t>ICO</t>
  </si>
  <si>
    <t>H Rook, salary</t>
  </si>
  <si>
    <t>Hertsmere</t>
  </si>
  <si>
    <t>Transparency CF</t>
  </si>
  <si>
    <t>Precept</t>
  </si>
  <si>
    <t>bank interest</t>
  </si>
  <si>
    <t>tfr to current a/c</t>
  </si>
  <si>
    <t>cr</t>
  </si>
  <si>
    <t>dr</t>
  </si>
  <si>
    <t>transfer</t>
  </si>
  <si>
    <t>ICO Data Registrar</t>
  </si>
  <si>
    <t>bank credit</t>
  </si>
  <si>
    <t>checked chq stub</t>
  </si>
  <si>
    <t>clerk expenses</t>
  </si>
  <si>
    <t>HAPTC subs</t>
  </si>
  <si>
    <t>4/17 clerk sal &amp; exp</t>
  </si>
  <si>
    <t>grant reptile club</t>
  </si>
  <si>
    <t>st giles school</t>
  </si>
  <si>
    <t>BDO auditor fee</t>
  </si>
  <si>
    <t>inplant print</t>
  </si>
  <si>
    <t>Zurich - insurance</t>
  </si>
  <si>
    <t>SLCC subs</t>
  </si>
  <si>
    <t>British Legion</t>
  </si>
  <si>
    <t>Y Harverson Xmas lights</t>
  </si>
  <si>
    <t>grant st giles school</t>
  </si>
  <si>
    <t>cash book date</t>
  </si>
  <si>
    <t>BR a/c</t>
  </si>
  <si>
    <t>current a/c</t>
  </si>
  <si>
    <t xml:space="preserve">South Mimms Parish Council </t>
  </si>
  <si>
    <t>Account</t>
  </si>
  <si>
    <t>ref</t>
  </si>
  <si>
    <t>SMYCA</t>
  </si>
  <si>
    <t>Total</t>
  </si>
  <si>
    <t>Hertsmere - defibrillator??</t>
  </si>
  <si>
    <t>chq 000264 cancelled</t>
  </si>
  <si>
    <t>Helen Rook</t>
  </si>
  <si>
    <t xml:space="preserve">Expense Claim April 2017 </t>
  </si>
  <si>
    <t>Mileage re: PC meeting (London Colney&gt;South Mimms&gt;London Colney - 10 miles x 45p)</t>
  </si>
  <si>
    <t>Mileage re: Parish Papers (London Colney&gt;South Mimms&gt;London Colney - 10 miles x 45p)</t>
  </si>
  <si>
    <t xml:space="preserve">Stamps re: May Parish Newsletters </t>
  </si>
  <si>
    <t>Mileage re: Noticeboards (London Colney&gt;South Mimms&gt;London Colney - 10 miles x 45p)</t>
  </si>
  <si>
    <t xml:space="preserve">Stamps re: May PC Meeting and June Parish Newsletters </t>
  </si>
  <si>
    <t>Mileage re: Internal Audit (London Colney&gt;Potters Bar&gt;London Colney - 12 miles x 45p)</t>
  </si>
  <si>
    <t>April</t>
  </si>
  <si>
    <t>Stationery (paper, envelopes)</t>
  </si>
  <si>
    <t xml:space="preserve">Telephone/Mobile </t>
  </si>
  <si>
    <t>Broadband/Internet</t>
  </si>
  <si>
    <t xml:space="preserve">Expense Claim May 2017 </t>
  </si>
  <si>
    <t>May</t>
  </si>
  <si>
    <t>Stationery (paper, toner, envelopes)</t>
  </si>
  <si>
    <t xml:space="preserve">Expense Claim June 2017 </t>
  </si>
  <si>
    <t>Majestic re: Internal Audit</t>
  </si>
  <si>
    <t xml:space="preserve">Stamps re: July PC Meeting and July Parish Newsletters </t>
  </si>
  <si>
    <t>June</t>
  </si>
  <si>
    <t xml:space="preserve">Expense Claim July &amp; August 2017 </t>
  </si>
  <si>
    <t xml:space="preserve">Stamps re: September PC Meeting and September Parish Newsletters </t>
  </si>
  <si>
    <t>Aug</t>
  </si>
  <si>
    <t>Stationery (paper, files, envelopes)</t>
  </si>
  <si>
    <t>Jul &amp; Aug</t>
  </si>
  <si>
    <t xml:space="preserve">Expense Claim September 2017 </t>
  </si>
  <si>
    <t xml:space="preserve">Stamps re: October PC Meeting </t>
  </si>
  <si>
    <t>Sep</t>
  </si>
  <si>
    <t xml:space="preserve">Expense Claim October 2017 </t>
  </si>
  <si>
    <t xml:space="preserve">Stamps re: November PC Meeting &amp; Parish Papers </t>
  </si>
  <si>
    <t>Oct</t>
  </si>
  <si>
    <t>Stationery (paper, staples, envelopes)</t>
  </si>
  <si>
    <t xml:space="preserve">Expense Claim November &amp; December 2017 </t>
  </si>
  <si>
    <t>Mileage re: Remembrance Sunday (London Colney&gt;South Mimms&gt;London Colney - 10 miles x 45p)</t>
  </si>
  <si>
    <t>Mileage re: Poppy Wreath Laying (London Colney&gt;South Mimms&gt;London Colney - 10 miles x 45p)</t>
  </si>
  <si>
    <t>Mileage re: Budget meeting (London Colney&gt;South Mimms&gt;London Colney - 10 miles x 45p)</t>
  </si>
  <si>
    <t xml:space="preserve">Stamps re: December Parish Papers </t>
  </si>
  <si>
    <t xml:space="preserve">Norton Renewal </t>
  </si>
  <si>
    <t>Nov &amp; Dec</t>
  </si>
  <si>
    <t xml:space="preserve">Expense Claim January 2018 </t>
  </si>
  <si>
    <t>Stationery (paper, toner)</t>
  </si>
  <si>
    <t xml:space="preserve">Stamps re: January Parish Papers </t>
  </si>
  <si>
    <t>Jan</t>
  </si>
  <si>
    <t xml:space="preserve">Expense Claim February 2018 </t>
  </si>
  <si>
    <t>Stationery (envelopes)</t>
  </si>
  <si>
    <t xml:space="preserve">Stamps re: Feb PC meeting and March Parish Papers </t>
  </si>
  <si>
    <t>Feb</t>
  </si>
  <si>
    <t>Postage</t>
  </si>
  <si>
    <t>Telephone</t>
  </si>
  <si>
    <t>Stationery</t>
  </si>
  <si>
    <t>Gift</t>
  </si>
  <si>
    <t>Licences</t>
  </si>
  <si>
    <t>clerk expenses Mar 17</t>
  </si>
  <si>
    <t>itzbits, laptop repairs</t>
  </si>
  <si>
    <t>Clerk Salary</t>
  </si>
  <si>
    <t>mileage</t>
  </si>
  <si>
    <t>bank deposit</t>
  </si>
  <si>
    <t>stamps</t>
  </si>
  <si>
    <t>stationery</t>
  </si>
  <si>
    <t>telephone/mobile</t>
  </si>
  <si>
    <t>broadband/internet</t>
  </si>
  <si>
    <t>South Mimms Parish Council</t>
  </si>
  <si>
    <t>Assets Register</t>
  </si>
  <si>
    <t>Date of purchase</t>
  </si>
  <si>
    <t>Description</t>
  </si>
  <si>
    <t>Cost of purchase (excl. VAT)</t>
  </si>
  <si>
    <t xml:space="preserve">Wall Mounted Notice Board - by Village Hall </t>
  </si>
  <si>
    <t xml:space="preserve">2 Benches on Village Green </t>
  </si>
  <si>
    <t>2 Benches - Glebeland &amp; 2 Benches - Brookside *</t>
  </si>
  <si>
    <t>Memorial Stone on Village Green</t>
  </si>
  <si>
    <t>PA System **</t>
  </si>
  <si>
    <t>* Purchased by Hertsmere Borough Council on behalf of SMPC (Ward Improvement Initiative Scheme)</t>
  </si>
  <si>
    <t>** Purchased with a Grant from Hertsmere Borough Council (Ward Improvement Initiative Scheme)</t>
  </si>
  <si>
    <t>SMYCA grant refund</t>
  </si>
  <si>
    <t>incl VAT</t>
  </si>
  <si>
    <t>net</t>
  </si>
  <si>
    <t>Less: Payments in the year</t>
  </si>
  <si>
    <t>Add: Receipts in the year - Business Reserve a/c</t>
  </si>
  <si>
    <t>Add: Receipts in the year - current a/c</t>
  </si>
  <si>
    <t>CASH BOOK</t>
  </si>
  <si>
    <t>The net balances reconcile to the Cash Book (receipts and payments account) for the year, as follows</t>
  </si>
  <si>
    <t>n/a</t>
  </si>
  <si>
    <t xml:space="preserve">Business Reserve Account </t>
  </si>
  <si>
    <t>£</t>
  </si>
  <si>
    <t>Date_____________</t>
  </si>
  <si>
    <t xml:space="preserve">Expense Claim March 2017  </t>
  </si>
  <si>
    <t xml:space="preserve">paid 04/17,  chq 258 </t>
  </si>
  <si>
    <t>paid 05/17, chq 261 (part)</t>
  </si>
  <si>
    <t>paid 06/17, chq 262</t>
  </si>
  <si>
    <t>Cash book 1/4/2018 - 31/3/2019</t>
  </si>
  <si>
    <t>cancelled</t>
  </si>
  <si>
    <t>SO</t>
  </si>
  <si>
    <t>DD</t>
  </si>
  <si>
    <t>current</t>
  </si>
  <si>
    <t>Bank rec 31/8</t>
  </si>
  <si>
    <t>unpresented</t>
  </si>
  <si>
    <t>agreed 116</t>
  </si>
  <si>
    <t>cash book balance</t>
  </si>
  <si>
    <t>Balance current a/c brought forward 31 March 2018</t>
  </si>
  <si>
    <t>a/c trf</t>
  </si>
  <si>
    <t>comp repair</t>
  </si>
  <si>
    <t>Other Grants</t>
  </si>
  <si>
    <t>Salary</t>
  </si>
  <si>
    <t>Internet</t>
  </si>
  <si>
    <t>Int Audit</t>
  </si>
  <si>
    <t>Ext Audit</t>
  </si>
  <si>
    <t>HAPTC</t>
  </si>
  <si>
    <t>SLCC</t>
  </si>
  <si>
    <t>Employee payments</t>
  </si>
  <si>
    <t>Training</t>
  </si>
  <si>
    <t>Advertising</t>
  </si>
  <si>
    <t xml:space="preserve">Mileage </t>
  </si>
  <si>
    <t>Staionery</t>
  </si>
  <si>
    <t>Software Licences</t>
  </si>
  <si>
    <t>Room hire</t>
  </si>
  <si>
    <t>Fees</t>
  </si>
  <si>
    <t>Legal</t>
  </si>
  <si>
    <t>HR</t>
  </si>
  <si>
    <t>Website</t>
  </si>
  <si>
    <t>Equipment purchased</t>
  </si>
  <si>
    <t>Equipment maintenance</t>
  </si>
  <si>
    <t>Councillors</t>
  </si>
  <si>
    <t>NI/PAYE</t>
  </si>
  <si>
    <t>Employer NI</t>
  </si>
  <si>
    <t>Employee pension</t>
  </si>
  <si>
    <t>Employer pension</t>
  </si>
  <si>
    <t>Assets</t>
  </si>
  <si>
    <t>SMPC</t>
  </si>
  <si>
    <t>Expenses</t>
  </si>
  <si>
    <t>Grant</t>
  </si>
  <si>
    <t>M Harverson</t>
  </si>
  <si>
    <t>J Reading</t>
  </si>
  <si>
    <t>Zurich</t>
  </si>
  <si>
    <t>HR Advice</t>
  </si>
  <si>
    <t>-</t>
  </si>
  <si>
    <t>SMVHMC</t>
  </si>
  <si>
    <t>HMRC</t>
  </si>
  <si>
    <t>Payee</t>
  </si>
  <si>
    <t>Clerk pension</t>
  </si>
  <si>
    <t>Clerk salary</t>
  </si>
  <si>
    <t>Bank Interest</t>
  </si>
  <si>
    <t>computer maint</t>
  </si>
  <si>
    <t>insurance</t>
  </si>
  <si>
    <t>room hire</t>
  </si>
  <si>
    <t>telephone</t>
  </si>
  <si>
    <t>internet</t>
  </si>
  <si>
    <t>postage</t>
  </si>
  <si>
    <t>Travel</t>
  </si>
  <si>
    <t>clerk tax/NI</t>
  </si>
  <si>
    <t>Gov</t>
  </si>
  <si>
    <t>Comm</t>
  </si>
  <si>
    <t>Remembrance day silhouette</t>
  </si>
  <si>
    <t>Audit, ICO &amp; Professional fees</t>
  </si>
  <si>
    <t>stored by Chair</t>
  </si>
  <si>
    <t>Village display xmas lights December 2017</t>
  </si>
  <si>
    <t>Village display more lights December 2018</t>
  </si>
  <si>
    <t>St Giles C of E Primary School</t>
  </si>
  <si>
    <t>Cllr training materials</t>
  </si>
  <si>
    <t>Clerk expenses</t>
  </si>
  <si>
    <t>Grant - use of CIL monies</t>
  </si>
  <si>
    <t>Design &amp; build new website</t>
  </si>
  <si>
    <t>Domain name and hosting new website</t>
  </si>
  <si>
    <t>Cash book to 31 March 2020</t>
  </si>
  <si>
    <t>Annual reg fee</t>
  </si>
  <si>
    <t xml:space="preserve">CIL </t>
  </si>
  <si>
    <t>Cllr training</t>
  </si>
  <si>
    <t>CIL expenditure</t>
  </si>
  <si>
    <t>Bank Reconciliation Financial year ending 31 March 2020</t>
  </si>
  <si>
    <t>Balance per bank statements as at 31 March 2020</t>
  </si>
  <si>
    <t>Opening Balance 1 April 2019 - current a/c</t>
  </si>
  <si>
    <t>Opening Balance 1 April 2019 - business reserve a/c</t>
  </si>
  <si>
    <t>PAYE</t>
  </si>
  <si>
    <t>Clerk training</t>
  </si>
  <si>
    <t>N Gettings</t>
  </si>
  <si>
    <t>Current Account Cash Book</t>
  </si>
  <si>
    <t>transfer in from Deposit A/C</t>
  </si>
  <si>
    <t>Opening Balance</t>
  </si>
  <si>
    <t>DD or Chq</t>
  </si>
  <si>
    <t>Credits</t>
  </si>
  <si>
    <t>Debits</t>
  </si>
  <si>
    <t>Date</t>
  </si>
  <si>
    <t xml:space="preserve">Transfer </t>
  </si>
  <si>
    <t>Chq Canceled</t>
  </si>
  <si>
    <t>DIPPs</t>
  </si>
  <si>
    <t>Defibrilator</t>
  </si>
  <si>
    <t>Moving Notice Board</t>
  </si>
  <si>
    <t>Sundary Exp</t>
  </si>
  <si>
    <t>North Mymms Travel</t>
  </si>
  <si>
    <t>Christmas Coach Trip</t>
  </si>
  <si>
    <t>Christmas Party</t>
  </si>
  <si>
    <t>SM  Village  Hall</t>
  </si>
  <si>
    <t>Membership</t>
  </si>
  <si>
    <t>SM Village Hall</t>
  </si>
  <si>
    <t>Clerk  Training</t>
  </si>
  <si>
    <t>Gary Reading</t>
  </si>
  <si>
    <t>White Hart PH</t>
  </si>
  <si>
    <t>S137</t>
  </si>
  <si>
    <t>Freestanding Notice Board - Black Horse Lane</t>
  </si>
  <si>
    <t xml:space="preserve">TOTALS </t>
  </si>
  <si>
    <t>Post</t>
  </si>
  <si>
    <t xml:space="preserve">Varience </t>
  </si>
  <si>
    <t>+ = under budget</t>
  </si>
  <si>
    <t>Details</t>
  </si>
  <si>
    <t>NWB</t>
  </si>
  <si>
    <t>SMPC Current Ac</t>
  </si>
  <si>
    <t>Transfer</t>
  </si>
  <si>
    <t>Running Balance</t>
  </si>
  <si>
    <t>Year from April 2019 BUDGETS</t>
  </si>
  <si>
    <t>Clerk sal and Payroll Fees</t>
  </si>
  <si>
    <t>* Wordpress paid for 2 years from Jun 2019 and Domain Name for 5 years</t>
  </si>
  <si>
    <t>Community Events</t>
  </si>
  <si>
    <t>Internet  Hosting</t>
  </si>
  <si>
    <t>November</t>
  </si>
  <si>
    <t>November Salary</t>
  </si>
  <si>
    <t>** Allowance for additional Development Open Days</t>
  </si>
  <si>
    <t>Office Equipment and Sundries ***</t>
  </si>
  <si>
    <t>*** Total Office  Budget Submitted £2,222 to  include new laptop and phone</t>
  </si>
  <si>
    <t>Hall hire</t>
  </si>
  <si>
    <t>Clerk tax/NI</t>
  </si>
  <si>
    <t>Election Allowance</t>
  </si>
  <si>
    <t>Sub total less CIL</t>
  </si>
  <si>
    <t>Website Development</t>
  </si>
  <si>
    <t>Clerks Home Working plus own PC and phone use</t>
  </si>
  <si>
    <t>SMPC Community Events</t>
  </si>
  <si>
    <t>Savings A/c</t>
  </si>
  <si>
    <t xml:space="preserve">Balance </t>
  </si>
  <si>
    <t>Savings Account Current Balance</t>
  </si>
  <si>
    <t>Total Published Budget</t>
  </si>
  <si>
    <t>Interim Payment N Gettings</t>
  </si>
  <si>
    <t>chq void</t>
  </si>
  <si>
    <t>re litter picking and verge clearing</t>
  </si>
  <si>
    <t>Poppy Wreath</t>
  </si>
  <si>
    <t>Filling Cabinet + Remberance Sunday Stationary</t>
  </si>
  <si>
    <t>Rememberance Sunday S137</t>
  </si>
  <si>
    <t>Christmas Meal after Village trip</t>
  </si>
  <si>
    <t>Mr T Martin</t>
  </si>
  <si>
    <t>Coach Trip  Meal</t>
  </si>
  <si>
    <t>Expenses re Coach Trip</t>
  </si>
  <si>
    <t>December Salary</t>
  </si>
  <si>
    <t>void</t>
  </si>
  <si>
    <t>donation</t>
  </si>
  <si>
    <t>January   Salary</t>
  </si>
  <si>
    <t>Room Hire</t>
  </si>
  <si>
    <t xml:space="preserve">Date </t>
  </si>
  <si>
    <t>y</t>
  </si>
  <si>
    <t>Clerk  September Salary</t>
  </si>
  <si>
    <t>Interim payment for Course attendance two days and Mileage</t>
  </si>
  <si>
    <t>October Salary</t>
  </si>
  <si>
    <t>Cleared Bank</t>
  </si>
  <si>
    <t>Backdated working from home and use of home office payment</t>
  </si>
  <si>
    <t>Clerk Remuneration</t>
  </si>
  <si>
    <t>Bank fee</t>
  </si>
  <si>
    <t>February Salary</t>
  </si>
  <si>
    <t>Prepared by Natalie Gettings, Clerk and RFO   _____________________________________</t>
  </si>
  <si>
    <t>Approved by Yvonne Harverson (Chairperson of Council)________________________________</t>
  </si>
  <si>
    <t>n £40</t>
  </si>
  <si>
    <t>Chg</t>
  </si>
  <si>
    <t>Bank charges</t>
  </si>
  <si>
    <t>Presented in May</t>
  </si>
  <si>
    <t>Julia</t>
  </si>
  <si>
    <t xml:space="preserve">Clerks pension not paid until May 2020 - back payment will be £1367.44 including clerks contribution withheld from salary </t>
  </si>
  <si>
    <t>Petty cash balance (in Yvonnes safe)</t>
  </si>
  <si>
    <t xml:space="preserve">Note </t>
  </si>
  <si>
    <t xml:space="preserve">Note  </t>
  </si>
  <si>
    <t>Current account (includes chqs writen not presented by 31/03/20 )</t>
  </si>
  <si>
    <t>Closing balance as at 31 March 2019</t>
  </si>
  <si>
    <t>cross check</t>
  </si>
  <si>
    <t>Total Funds included petty cash of £5 and all cheques written</t>
  </si>
  <si>
    <t>?</t>
  </si>
  <si>
    <t>HP Laser Jet printer</t>
  </si>
  <si>
    <t>Laptop Computer- no longer in use but retained</t>
  </si>
  <si>
    <t>Stored by Clerk</t>
  </si>
  <si>
    <t>In use by Clerk</t>
  </si>
  <si>
    <t>Colour Copier - parish office St Giles***</t>
  </si>
  <si>
    <t>unknown</t>
  </si>
  <si>
    <t xml:space="preserve">***Owned by SMPC but purchased for community use, in particular to facilitate production of Parish Newsletter </t>
  </si>
  <si>
    <t>Notes</t>
  </si>
  <si>
    <t>Summary receipts and payments account for the year ended 31 March 2020</t>
  </si>
  <si>
    <t>Year ending</t>
  </si>
  <si>
    <t>31.03.18</t>
  </si>
  <si>
    <t>31.03.19</t>
  </si>
  <si>
    <t>RECEIPTS</t>
  </si>
  <si>
    <t>31.03.20</t>
  </si>
  <si>
    <t xml:space="preserve">Business Reserve Account Interest </t>
  </si>
  <si>
    <t xml:space="preserve">Hertsmere Borough Council - Grant </t>
  </si>
  <si>
    <t>Transparency Code Grant</t>
  </si>
  <si>
    <t>Community Infrastructure Levy</t>
  </si>
  <si>
    <t xml:space="preserve">TOTAL RECEIPTS </t>
  </si>
  <si>
    <t>PAYMENTS</t>
  </si>
  <si>
    <t>Salaries inc tax and NI</t>
  </si>
  <si>
    <t>Pension contributions, Herts CC</t>
  </si>
  <si>
    <t>Grants/Donations to Local Organisations</t>
  </si>
  <si>
    <t xml:space="preserve">Memberships/Subscriptions </t>
  </si>
  <si>
    <t>Hire of Hall/Meetings</t>
  </si>
  <si>
    <t xml:space="preserve">Office Expenses </t>
  </si>
  <si>
    <t xml:space="preserve">Community Events </t>
  </si>
  <si>
    <t>S137 - Poppy Wreath</t>
  </si>
  <si>
    <t>Staff Training</t>
  </si>
  <si>
    <t xml:space="preserve">Councillor Training </t>
  </si>
  <si>
    <t xml:space="preserve">Election Costs </t>
  </si>
  <si>
    <t>Receipts and payments summary</t>
  </si>
  <si>
    <t>Balance brought forward 1st April</t>
  </si>
  <si>
    <t>Add:   Total Receipts</t>
  </si>
  <si>
    <t xml:space="preserve">Less:  Total Payments </t>
  </si>
  <si>
    <t>Balance carried forward 31st March</t>
  </si>
  <si>
    <t>These cumulative funds are represented by:</t>
  </si>
  <si>
    <t xml:space="preserve">Current Account Balance </t>
  </si>
  <si>
    <t xml:space="preserve">Business Reserve Account Balance </t>
  </si>
  <si>
    <t>Less:  Unpresented cheques (Cheques drawn</t>
  </si>
  <si>
    <t>but not processed at bank by 31 March)</t>
  </si>
  <si>
    <t xml:space="preserve">Add:  Uncleared lodgements (Receipts in </t>
  </si>
  <si>
    <t>cash book but not cleared bank until after 31 March)</t>
  </si>
  <si>
    <t>Signed:   ……………………………………………</t>
  </si>
  <si>
    <t>Chairman</t>
  </si>
  <si>
    <t>Date …………………………………………………</t>
  </si>
  <si>
    <t>Memership Subs</t>
  </si>
  <si>
    <t xml:space="preserve">Bank &amp; Professional Fees </t>
  </si>
  <si>
    <t>Staff Mileage / not longer claimed</t>
  </si>
  <si>
    <t>CIL Expenditure</t>
  </si>
  <si>
    <t>Other</t>
  </si>
  <si>
    <t>Including Community Infrastructure Levy monies [CIL]</t>
  </si>
  <si>
    <t>Hertsmere Grant towards Defibrillator</t>
  </si>
  <si>
    <t>Defibrilator installed outside White Hart PH.</t>
  </si>
  <si>
    <t>Current Account Balance including unpresented cheque £40</t>
  </si>
  <si>
    <t>this was never presented</t>
  </si>
  <si>
    <t xml:space="preserve">Natalie Gettings - Clerk/RFO to the Parish Council </t>
  </si>
  <si>
    <t>Date________19/06/2020_____</t>
  </si>
  <si>
    <t>[1]</t>
  </si>
  <si>
    <t>Note [1]: SMPC are currently holding no further CIL funds</t>
  </si>
  <si>
    <t>Defib Training for residents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</si>
</sst>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[$-F800]dddd\,\ mmmm\ dd\,\ yyyy"/>
    <numFmt numFmtId="165" formatCode="000000"/>
    <numFmt numFmtId="166" formatCode="&quot;£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u val="singleAccounting"/>
      <sz val="10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329">
    <xf numFmtId="0" fontId="0" fillId="0" borderId="0" xfId="0"/>
    <xf numFmtId="0" fontId="4" fillId="0" borderId="0" xfId="0" applyFont="1"/>
    <xf numFmtId="16" fontId="6" fillId="0" borderId="0" xfId="0" applyNumberFormat="1" applyFont="1"/>
    <xf numFmtId="0" fontId="6" fillId="0" borderId="0" xfId="0" applyFont="1"/>
    <xf numFmtId="44" fontId="8" fillId="0" borderId="0" xfId="1" applyFont="1"/>
    <xf numFmtId="0" fontId="10" fillId="0" borderId="0" xfId="0" applyFont="1"/>
    <xf numFmtId="164" fontId="11" fillId="0" borderId="0" xfId="0" applyNumberFormat="1" applyFont="1"/>
    <xf numFmtId="0" fontId="0" fillId="0" borderId="0" xfId="0" applyFont="1" applyAlignment="1"/>
    <xf numFmtId="0" fontId="12" fillId="0" borderId="0" xfId="0" applyFont="1" applyAlignment="1">
      <alignment horizontal="center"/>
    </xf>
    <xf numFmtId="44" fontId="12" fillId="0" borderId="0" xfId="0" applyNumberFormat="1" applyFont="1"/>
    <xf numFmtId="0" fontId="12" fillId="0" borderId="0" xfId="0" applyFont="1"/>
    <xf numFmtId="0" fontId="14" fillId="0" borderId="1" xfId="0" applyFont="1" applyBorder="1"/>
    <xf numFmtId="164" fontId="14" fillId="0" borderId="1" xfId="0" applyNumberFormat="1" applyFont="1" applyBorder="1"/>
    <xf numFmtId="44" fontId="12" fillId="0" borderId="1" xfId="0" applyNumberFormat="1" applyFont="1" applyBorder="1"/>
    <xf numFmtId="0" fontId="12" fillId="2" borderId="0" xfId="0" applyFont="1" applyFill="1"/>
    <xf numFmtId="44" fontId="12" fillId="2" borderId="1" xfId="0" applyNumberFormat="1" applyFont="1" applyFill="1" applyBorder="1"/>
    <xf numFmtId="44" fontId="17" fillId="0" borderId="0" xfId="0" applyNumberFormat="1" applyFont="1"/>
    <xf numFmtId="44" fontId="6" fillId="0" borderId="0" xfId="0" applyNumberFormat="1" applyFont="1"/>
    <xf numFmtId="8" fontId="6" fillId="0" borderId="0" xfId="0" applyNumberFormat="1" applyFont="1"/>
    <xf numFmtId="44" fontId="10" fillId="0" borderId="0" xfId="1" applyFont="1"/>
    <xf numFmtId="16" fontId="10" fillId="0" borderId="0" xfId="0" applyNumberFormat="1" applyFont="1"/>
    <xf numFmtId="16" fontId="10" fillId="0" borderId="0" xfId="0" applyNumberFormat="1" applyFont="1" applyAlignment="1">
      <alignment horizontal="right"/>
    </xf>
    <xf numFmtId="15" fontId="10" fillId="0" borderId="0" xfId="0" applyNumberFormat="1" applyFont="1" applyAlignment="1">
      <alignment horizontal="right"/>
    </xf>
    <xf numFmtId="17" fontId="10" fillId="0" borderId="0" xfId="0" applyNumberFormat="1" applyFont="1" applyAlignment="1">
      <alignment horizontal="right"/>
    </xf>
    <xf numFmtId="44" fontId="19" fillId="0" borderId="0" xfId="1" applyFont="1"/>
    <xf numFmtId="44" fontId="20" fillId="0" borderId="0" xfId="0" applyNumberFormat="1" applyFont="1"/>
    <xf numFmtId="44" fontId="7" fillId="0" borderId="0" xfId="0" applyNumberFormat="1" applyFont="1"/>
    <xf numFmtId="44" fontId="16" fillId="0" borderId="0" xfId="0" applyNumberFormat="1" applyFont="1" applyAlignment="1">
      <alignment horizontal="center"/>
    </xf>
    <xf numFmtId="44" fontId="21" fillId="0" borderId="0" xfId="0" applyNumberFormat="1" applyFont="1" applyAlignment="1">
      <alignment horizontal="center"/>
    </xf>
    <xf numFmtId="44" fontId="13" fillId="0" borderId="0" xfId="0" applyNumberFormat="1" applyFont="1" applyAlignment="1">
      <alignment horizontal="center"/>
    </xf>
    <xf numFmtId="44" fontId="16" fillId="0" borderId="1" xfId="0" applyNumberFormat="1" applyFont="1" applyBorder="1" applyAlignment="1">
      <alignment horizontal="center"/>
    </xf>
    <xf numFmtId="44" fontId="21" fillId="0" borderId="1" xfId="0" applyNumberFormat="1" applyFont="1" applyBorder="1" applyAlignment="1">
      <alignment horizontal="center"/>
    </xf>
    <xf numFmtId="0" fontId="17" fillId="0" borderId="0" xfId="0" applyFont="1"/>
    <xf numFmtId="44" fontId="21" fillId="2" borderId="0" xfId="1" applyFont="1" applyFill="1"/>
    <xf numFmtId="44" fontId="6" fillId="0" borderId="3" xfId="0" applyNumberFormat="1" applyFont="1" applyBorder="1"/>
    <xf numFmtId="0" fontId="18" fillId="0" borderId="0" xfId="2"/>
    <xf numFmtId="15" fontId="18" fillId="0" borderId="0" xfId="2" applyNumberFormat="1"/>
    <xf numFmtId="0" fontId="18" fillId="0" borderId="0" xfId="2" applyFont="1" applyAlignment="1">
      <alignment horizontal="left"/>
    </xf>
    <xf numFmtId="44" fontId="18" fillId="0" borderId="0" xfId="3" applyFont="1" applyAlignment="1">
      <alignment horizontal="left"/>
    </xf>
    <xf numFmtId="0" fontId="18" fillId="0" borderId="0" xfId="2" applyFont="1"/>
    <xf numFmtId="44" fontId="18" fillId="0" borderId="0" xfId="3" applyFont="1" applyAlignment="1">
      <alignment horizontal="right"/>
    </xf>
    <xf numFmtId="44" fontId="0" fillId="0" borderId="0" xfId="3" applyFont="1"/>
    <xf numFmtId="44" fontId="18" fillId="0" borderId="0" xfId="3" applyFont="1"/>
    <xf numFmtId="44" fontId="5" fillId="0" borderId="0" xfId="2" applyNumberFormat="1" applyFont="1"/>
    <xf numFmtId="0" fontId="0" fillId="0" borderId="0" xfId="0" applyAlignment="1">
      <alignment wrapText="1"/>
    </xf>
    <xf numFmtId="0" fontId="14" fillId="0" borderId="0" xfId="0" applyFont="1"/>
    <xf numFmtId="44" fontId="18" fillId="0" borderId="0" xfId="3" applyFont="1" applyFill="1"/>
    <xf numFmtId="0" fontId="18" fillId="0" borderId="0" xfId="2" applyFill="1"/>
    <xf numFmtId="0" fontId="6" fillId="0" borderId="0" xfId="0" applyFont="1" applyAlignment="1">
      <alignment horizontal="right"/>
    </xf>
    <xf numFmtId="16" fontId="10" fillId="5" borderId="0" xfId="0" applyNumberFormat="1" applyFont="1" applyFill="1"/>
    <xf numFmtId="0" fontId="10" fillId="5" borderId="0" xfId="0" applyFont="1" applyFill="1"/>
    <xf numFmtId="16" fontId="6" fillId="5" borderId="0" xfId="0" applyNumberFormat="1" applyFont="1" applyFill="1"/>
    <xf numFmtId="0" fontId="6" fillId="5" borderId="0" xfId="0" applyFont="1" applyFill="1"/>
    <xf numFmtId="16" fontId="10" fillId="0" borderId="0" xfId="0" applyNumberFormat="1" applyFont="1" applyFill="1"/>
    <xf numFmtId="0" fontId="10" fillId="0" borderId="0" xfId="0" applyFont="1" applyFill="1"/>
    <xf numFmtId="16" fontId="6" fillId="0" borderId="0" xfId="0" applyNumberFormat="1" applyFont="1" applyFill="1"/>
    <xf numFmtId="0" fontId="6" fillId="0" borderId="0" xfId="0" applyFont="1" applyFill="1"/>
    <xf numFmtId="8" fontId="6" fillId="5" borderId="0" xfId="0" applyNumberFormat="1" applyFont="1" applyFill="1"/>
    <xf numFmtId="44" fontId="10" fillId="5" borderId="0" xfId="1" applyFont="1" applyFill="1"/>
    <xf numFmtId="0" fontId="7" fillId="0" borderId="0" xfId="0" applyFont="1"/>
    <xf numFmtId="0" fontId="12" fillId="6" borderId="0" xfId="0" applyFont="1" applyFill="1" applyAlignment="1">
      <alignment horizontal="center"/>
    </xf>
    <xf numFmtId="164" fontId="12" fillId="6" borderId="0" xfId="0" applyNumberFormat="1" applyFont="1" applyFill="1"/>
    <xf numFmtId="0" fontId="12" fillId="6" borderId="0" xfId="0" applyFont="1" applyFill="1"/>
    <xf numFmtId="44" fontId="12" fillId="6" borderId="0" xfId="0" applyNumberFormat="1" applyFont="1" applyFill="1"/>
    <xf numFmtId="44" fontId="12" fillId="6" borderId="0" xfId="0" applyNumberFormat="1" applyFont="1" applyFill="1" applyAlignment="1">
      <alignment horizontal="center"/>
    </xf>
    <xf numFmtId="44" fontId="15" fillId="6" borderId="0" xfId="0" applyNumberFormat="1" applyFont="1" applyFill="1"/>
    <xf numFmtId="44" fontId="17" fillId="6" borderId="0" xfId="0" applyNumberFormat="1" applyFont="1" applyFill="1"/>
    <xf numFmtId="165" fontId="12" fillId="6" borderId="0" xfId="0" applyNumberFormat="1" applyFont="1" applyFill="1" applyAlignment="1">
      <alignment horizontal="center"/>
    </xf>
    <xf numFmtId="44" fontId="12" fillId="6" borderId="0" xfId="0" applyNumberFormat="1" applyFont="1" applyFill="1" applyBorder="1" applyAlignment="1">
      <alignment horizontal="center"/>
    </xf>
    <xf numFmtId="44" fontId="15" fillId="6" borderId="0" xfId="0" applyNumberFormat="1" applyFont="1" applyFill="1" applyAlignment="1">
      <alignment horizontal="center"/>
    </xf>
    <xf numFmtId="0" fontId="17" fillId="6" borderId="0" xfId="0" applyFont="1" applyFill="1"/>
    <xf numFmtId="0" fontId="12" fillId="6" borderId="2" xfId="0" applyFont="1" applyFill="1" applyBorder="1" applyAlignment="1">
      <alignment horizontal="center"/>
    </xf>
    <xf numFmtId="0" fontId="12" fillId="6" borderId="2" xfId="0" applyFont="1" applyFill="1" applyBorder="1"/>
    <xf numFmtId="44" fontId="15" fillId="6" borderId="2" xfId="0" applyNumberFormat="1" applyFont="1" applyFill="1" applyBorder="1"/>
    <xf numFmtId="44" fontId="17" fillId="6" borderId="2" xfId="0" applyNumberFormat="1" applyFont="1" applyFill="1" applyBorder="1"/>
    <xf numFmtId="44" fontId="16" fillId="6" borderId="2" xfId="0" applyNumberFormat="1" applyFont="1" applyFill="1" applyBorder="1"/>
    <xf numFmtId="44" fontId="9" fillId="6" borderId="0" xfId="1" applyFont="1" applyFill="1"/>
    <xf numFmtId="16" fontId="12" fillId="0" borderId="0" xfId="0" applyNumberFormat="1" applyFont="1"/>
    <xf numFmtId="165" fontId="12" fillId="0" borderId="0" xfId="0" applyNumberFormat="1" applyFont="1" applyFill="1" applyAlignment="1">
      <alignment horizontal="center"/>
    </xf>
    <xf numFmtId="2" fontId="12" fillId="0" borderId="0" xfId="0" applyNumberFormat="1" applyFont="1"/>
    <xf numFmtId="0" fontId="12" fillId="0" borderId="0" xfId="0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2" fontId="13" fillId="0" borderId="1" xfId="1" applyNumberFormat="1" applyFont="1" applyBorder="1" applyAlignment="1">
      <alignment horizontal="center"/>
    </xf>
    <xf numFmtId="2" fontId="8" fillId="0" borderId="0" xfId="1" applyNumberFormat="1" applyFont="1"/>
    <xf numFmtId="2" fontId="3" fillId="6" borderId="0" xfId="0" applyNumberFormat="1" applyFont="1" applyFill="1"/>
    <xf numFmtId="2" fontId="12" fillId="6" borderId="0" xfId="0" applyNumberFormat="1" applyFont="1" applyFill="1"/>
    <xf numFmtId="2" fontId="15" fillId="6" borderId="2" xfId="0" applyNumberFormat="1" applyFont="1" applyFill="1" applyBorder="1"/>
    <xf numFmtId="2" fontId="17" fillId="6" borderId="2" xfId="0" applyNumberFormat="1" applyFont="1" applyFill="1" applyBorder="1"/>
    <xf numFmtId="2" fontId="12" fillId="5" borderId="0" xfId="0" applyNumberFormat="1" applyFont="1" applyFill="1"/>
    <xf numFmtId="2" fontId="14" fillId="0" borderId="0" xfId="0" applyNumberFormat="1" applyFont="1" applyAlignment="1">
      <alignment horizontal="right"/>
    </xf>
    <xf numFmtId="2" fontId="14" fillId="0" borderId="0" xfId="0" applyNumberFormat="1" applyFont="1"/>
    <xf numFmtId="0" fontId="12" fillId="3" borderId="0" xfId="0" applyFont="1" applyFill="1" applyAlignment="1">
      <alignment horizontal="center"/>
    </xf>
    <xf numFmtId="2" fontId="12" fillId="2" borderId="0" xfId="0" applyNumberFormat="1" applyFont="1" applyFill="1"/>
    <xf numFmtId="2" fontId="1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 wrapText="1"/>
    </xf>
    <xf numFmtId="2" fontId="12" fillId="5" borderId="0" xfId="0" applyNumberFormat="1" applyFont="1" applyFill="1" applyAlignment="1">
      <alignment horizontal="right"/>
    </xf>
    <xf numFmtId="2" fontId="14" fillId="7" borderId="0" xfId="0" applyNumberFormat="1" applyFont="1" applyFill="1" applyAlignment="1">
      <alignment horizontal="right"/>
    </xf>
    <xf numFmtId="2" fontId="14" fillId="7" borderId="0" xfId="0" applyNumberFormat="1" applyFont="1" applyFill="1"/>
    <xf numFmtId="0" fontId="12" fillId="3" borderId="0" xfId="0" applyFont="1" applyFill="1" applyAlignment="1">
      <alignment horizontal="center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2" fontId="14" fillId="0" borderId="0" xfId="0" applyNumberFormat="1" applyFont="1" applyAlignment="1">
      <alignment wrapText="1"/>
    </xf>
    <xf numFmtId="2" fontId="12" fillId="0" borderId="0" xfId="0" applyNumberFormat="1" applyFont="1" applyAlignment="1">
      <alignment wrapText="1"/>
    </xf>
    <xf numFmtId="2" fontId="12" fillId="2" borderId="0" xfId="0" applyNumberFormat="1" applyFont="1" applyFill="1" applyAlignment="1">
      <alignment wrapText="1"/>
    </xf>
    <xf numFmtId="2" fontId="16" fillId="0" borderId="1" xfId="0" applyNumberFormat="1" applyFont="1" applyBorder="1" applyAlignment="1">
      <alignment horizontal="center" wrapText="1"/>
    </xf>
    <xf numFmtId="2" fontId="21" fillId="0" borderId="0" xfId="0" applyNumberFormat="1" applyFont="1" applyAlignment="1">
      <alignment horizontal="center"/>
    </xf>
    <xf numFmtId="2" fontId="21" fillId="0" borderId="1" xfId="0" applyNumberFormat="1" applyFont="1" applyBorder="1" applyAlignment="1">
      <alignment horizontal="center" wrapText="1"/>
    </xf>
    <xf numFmtId="0" fontId="17" fillId="0" borderId="0" xfId="0" applyFont="1" applyAlignment="1">
      <alignment wrapText="1"/>
    </xf>
    <xf numFmtId="2" fontId="12" fillId="0" borderId="1" xfId="0" applyNumberFormat="1" applyFont="1" applyBorder="1" applyAlignment="1">
      <alignment wrapText="1"/>
    </xf>
    <xf numFmtId="2" fontId="12" fillId="2" borderId="1" xfId="0" applyNumberFormat="1" applyFont="1" applyFill="1" applyBorder="1" applyAlignment="1">
      <alignment wrapText="1"/>
    </xf>
    <xf numFmtId="14" fontId="12" fillId="0" borderId="0" xfId="0" applyNumberFormat="1" applyFont="1"/>
    <xf numFmtId="17" fontId="12" fillId="0" borderId="0" xfId="0" applyNumberFormat="1" applyFont="1"/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14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right"/>
    </xf>
    <xf numFmtId="44" fontId="10" fillId="0" borderId="0" xfId="0" applyNumberFormat="1" applyFont="1" applyAlignment="1">
      <alignment horizontal="left"/>
    </xf>
    <xf numFmtId="0" fontId="10" fillId="0" borderId="4" xfId="0" applyFont="1" applyBorder="1" applyAlignment="1">
      <alignment horizontal="left"/>
    </xf>
    <xf numFmtId="2" fontId="10" fillId="0" borderId="4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left"/>
    </xf>
    <xf numFmtId="14" fontId="10" fillId="0" borderId="4" xfId="0" applyNumberFormat="1" applyFont="1" applyBorder="1" applyAlignment="1">
      <alignment horizontal="left"/>
    </xf>
    <xf numFmtId="15" fontId="10" fillId="0" borderId="4" xfId="0" applyNumberFormat="1" applyFont="1" applyBorder="1" applyAlignment="1">
      <alignment horizontal="left"/>
    </xf>
    <xf numFmtId="2" fontId="10" fillId="0" borderId="4" xfId="0" applyNumberFormat="1" applyFont="1" applyBorder="1" applyAlignment="1">
      <alignment horizontal="left"/>
    </xf>
    <xf numFmtId="2" fontId="10" fillId="4" borderId="4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right"/>
    </xf>
    <xf numFmtId="0" fontId="18" fillId="0" borderId="0" xfId="2" applyFont="1" applyFill="1"/>
    <xf numFmtId="44" fontId="12" fillId="0" borderId="0" xfId="0" applyNumberFormat="1" applyFont="1" applyFill="1"/>
    <xf numFmtId="166" fontId="24" fillId="0" borderId="0" xfId="0" applyNumberFormat="1" applyFont="1" applyFill="1" applyBorder="1" applyAlignment="1">
      <alignment horizontal="right"/>
    </xf>
    <xf numFmtId="166" fontId="24" fillId="0" borderId="0" xfId="0" applyNumberFormat="1" applyFont="1" applyFill="1" applyBorder="1" applyAlignment="1"/>
    <xf numFmtId="0" fontId="24" fillId="0" borderId="0" xfId="0" applyFont="1" applyFill="1" applyBorder="1" applyAlignment="1"/>
    <xf numFmtId="0" fontId="25" fillId="0" borderId="0" xfId="0" applyFont="1" applyFill="1" applyBorder="1" applyAlignment="1"/>
    <xf numFmtId="4" fontId="24" fillId="0" borderId="0" xfId="0" applyNumberFormat="1" applyFont="1" applyFill="1" applyBorder="1" applyAlignment="1"/>
    <xf numFmtId="166" fontId="25" fillId="0" borderId="0" xfId="0" applyNumberFormat="1" applyFont="1" applyFill="1" applyBorder="1" applyAlignment="1"/>
    <xf numFmtId="0" fontId="26" fillId="0" borderId="0" xfId="0" applyFont="1" applyFill="1" applyBorder="1" applyAlignment="1"/>
    <xf numFmtId="4" fontId="25" fillId="0" borderId="0" xfId="0" applyNumberFormat="1" applyFont="1" applyFill="1" applyBorder="1" applyAlignment="1"/>
    <xf numFmtId="0" fontId="24" fillId="0" borderId="0" xfId="0" applyFont="1" applyFill="1" applyAlignment="1"/>
    <xf numFmtId="166" fontId="24" fillId="0" borderId="0" xfId="0" applyNumberFormat="1" applyFont="1" applyFill="1" applyAlignment="1"/>
    <xf numFmtId="0" fontId="0" fillId="0" borderId="0" xfId="0" applyFont="1" applyFill="1" applyAlignment="1"/>
    <xf numFmtId="0" fontId="24" fillId="0" borderId="0" xfId="0" applyFont="1" applyAlignment="1"/>
    <xf numFmtId="166" fontId="24" fillId="0" borderId="0" xfId="1" applyNumberFormat="1" applyFont="1" applyFill="1" applyBorder="1" applyAlignment="1"/>
    <xf numFmtId="166" fontId="2" fillId="0" borderId="0" xfId="0" applyNumberFormat="1" applyFont="1" applyFill="1" applyBorder="1" applyAlignment="1"/>
    <xf numFmtId="166" fontId="0" fillId="0" borderId="0" xfId="0" applyNumberFormat="1" applyFont="1" applyFill="1" applyAlignment="1"/>
    <xf numFmtId="0" fontId="10" fillId="0" borderId="0" xfId="0" applyFont="1" applyAlignment="1">
      <alignment horizontal="center"/>
    </xf>
    <xf numFmtId="44" fontId="10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quotePrefix="1" applyFont="1" applyFill="1" applyBorder="1" applyAlignment="1">
      <alignment horizontal="right"/>
    </xf>
    <xf numFmtId="164" fontId="27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64" fontId="28" fillId="0" borderId="0" xfId="0" applyNumberFormat="1" applyFont="1" applyFill="1" applyBorder="1" applyAlignment="1"/>
    <xf numFmtId="164" fontId="25" fillId="0" borderId="0" xfId="0" applyNumberFormat="1" applyFont="1" applyFill="1" applyBorder="1" applyAlignment="1"/>
    <xf numFmtId="14" fontId="6" fillId="0" borderId="0" xfId="0" applyNumberFormat="1" applyFont="1"/>
    <xf numFmtId="14" fontId="6" fillId="0" borderId="0" xfId="0" applyNumberFormat="1" applyFont="1" applyBorder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17" fontId="18" fillId="0" borderId="0" xfId="2" applyNumberFormat="1" applyFont="1" applyAlignment="1">
      <alignment horizontal="left"/>
    </xf>
    <xf numFmtId="17" fontId="18" fillId="0" borderId="0" xfId="2" applyNumberFormat="1" applyAlignment="1">
      <alignment horizontal="left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right" wrapText="1"/>
    </xf>
    <xf numFmtId="2" fontId="10" fillId="9" borderId="4" xfId="0" applyNumberFormat="1" applyFont="1" applyFill="1" applyBorder="1" applyAlignment="1">
      <alignment horizontal="right"/>
    </xf>
    <xf numFmtId="166" fontId="3" fillId="0" borderId="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justify" textRotation="90" wrapText="1"/>
    </xf>
    <xf numFmtId="0" fontId="10" fillId="0" borderId="4" xfId="0" applyNumberFormat="1" applyFont="1" applyBorder="1" applyAlignment="1">
      <alignment horizontal="justify"/>
    </xf>
    <xf numFmtId="0" fontId="4" fillId="0" borderId="4" xfId="0" applyNumberFormat="1" applyFont="1" applyBorder="1" applyAlignment="1">
      <alignment horizontal="justify" wrapText="1"/>
    </xf>
    <xf numFmtId="0" fontId="13" fillId="0" borderId="4" xfId="0" applyNumberFormat="1" applyFont="1" applyBorder="1" applyAlignment="1">
      <alignment horizontal="justify" wrapText="1"/>
    </xf>
    <xf numFmtId="0" fontId="4" fillId="9" borderId="4" xfId="0" applyNumberFormat="1" applyFont="1" applyFill="1" applyBorder="1" applyAlignment="1">
      <alignment horizontal="justify" wrapText="1"/>
    </xf>
    <xf numFmtId="0" fontId="4" fillId="0" borderId="0" xfId="0" applyNumberFormat="1" applyFont="1" applyBorder="1" applyAlignment="1">
      <alignment horizontal="justify" wrapText="1"/>
    </xf>
    <xf numFmtId="0" fontId="4" fillId="4" borderId="4" xfId="0" applyNumberFormat="1" applyFont="1" applyFill="1" applyBorder="1" applyAlignment="1">
      <alignment horizontal="justify" wrapText="1"/>
    </xf>
    <xf numFmtId="166" fontId="4" fillId="9" borderId="4" xfId="0" applyNumberFormat="1" applyFont="1" applyFill="1" applyBorder="1" applyAlignment="1">
      <alignment horizontal="right"/>
    </xf>
    <xf numFmtId="0" fontId="13" fillId="0" borderId="4" xfId="0" applyNumberFormat="1" applyFont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13" fillId="10" borderId="0" xfId="0" applyNumberFormat="1" applyFont="1" applyFill="1" applyBorder="1" applyAlignment="1">
      <alignment horizontal="justify" wrapText="1"/>
    </xf>
    <xf numFmtId="0" fontId="13" fillId="10" borderId="0" xfId="0" applyNumberFormat="1" applyFont="1" applyFill="1" applyBorder="1" applyAlignment="1">
      <alignment horizontal="justify" textRotation="90" wrapText="1"/>
    </xf>
    <xf numFmtId="0" fontId="10" fillId="10" borderId="0" xfId="0" applyFont="1" applyFill="1" applyBorder="1" applyAlignment="1">
      <alignment horizontal="left"/>
    </xf>
    <xf numFmtId="14" fontId="29" fillId="0" borderId="0" xfId="0" applyNumberFormat="1" applyFont="1" applyAlignment="1">
      <alignment horizontal="left"/>
    </xf>
    <xf numFmtId="1" fontId="10" fillId="9" borderId="4" xfId="0" applyNumberFormat="1" applyFont="1" applyFill="1" applyBorder="1" applyAlignment="1"/>
    <xf numFmtId="14" fontId="3" fillId="0" borderId="0" xfId="0" applyNumberFormat="1" applyFont="1" applyAlignment="1">
      <alignment horizontal="left"/>
    </xf>
    <xf numFmtId="14" fontId="10" fillId="0" borderId="5" xfId="0" applyNumberFormat="1" applyFont="1" applyBorder="1" applyAlignment="1">
      <alignment horizontal="left"/>
    </xf>
    <xf numFmtId="14" fontId="0" fillId="0" borderId="0" xfId="0" applyNumberFormat="1" applyAlignment="1">
      <alignment horizontal="left"/>
    </xf>
    <xf numFmtId="14" fontId="10" fillId="9" borderId="4" xfId="0" applyNumberFormat="1" applyFont="1" applyFill="1" applyBorder="1" applyAlignment="1">
      <alignment horizontal="left"/>
    </xf>
    <xf numFmtId="14" fontId="4" fillId="9" borderId="4" xfId="0" applyNumberFormat="1" applyFont="1" applyFill="1" applyBorder="1" applyAlignment="1">
      <alignment horizontal="left" wrapText="1"/>
    </xf>
    <xf numFmtId="1" fontId="10" fillId="0" borderId="0" xfId="0" applyNumberFormat="1" applyFont="1" applyAlignment="1"/>
    <xf numFmtId="1" fontId="0" fillId="0" borderId="0" xfId="0" applyNumberFormat="1" applyAlignment="1"/>
    <xf numFmtId="1" fontId="6" fillId="0" borderId="0" xfId="0" applyNumberFormat="1" applyFont="1" applyAlignment="1"/>
    <xf numFmtId="1" fontId="4" fillId="9" borderId="4" xfId="0" applyNumberFormat="1" applyFont="1" applyFill="1" applyBorder="1" applyAlignment="1">
      <alignment wrapText="1"/>
    </xf>
    <xf numFmtId="1" fontId="10" fillId="0" borderId="4" xfId="0" applyNumberFormat="1" applyFont="1" applyBorder="1" applyAlignment="1"/>
    <xf numFmtId="14" fontId="3" fillId="0" borderId="4" xfId="0" applyNumberFormat="1" applyFont="1" applyBorder="1" applyAlignment="1">
      <alignment horizontal="left"/>
    </xf>
    <xf numFmtId="14" fontId="10" fillId="9" borderId="5" xfId="0" applyNumberFormat="1" applyFont="1" applyFill="1" applyBorder="1" applyAlignment="1">
      <alignment horizontal="left"/>
    </xf>
    <xf numFmtId="0" fontId="3" fillId="9" borderId="4" xfId="0" applyFont="1" applyFill="1" applyBorder="1" applyAlignment="1">
      <alignment horizontal="left"/>
    </xf>
    <xf numFmtId="14" fontId="10" fillId="9" borderId="0" xfId="0" applyNumberFormat="1" applyFont="1" applyFill="1" applyAlignment="1">
      <alignment horizontal="left"/>
    </xf>
    <xf numFmtId="14" fontId="10" fillId="9" borderId="6" xfId="0" applyNumberFormat="1" applyFont="1" applyFill="1" applyBorder="1" applyAlignment="1">
      <alignment horizontal="left"/>
    </xf>
    <xf numFmtId="0" fontId="3" fillId="9" borderId="6" xfId="0" applyFont="1" applyFill="1" applyBorder="1" applyAlignment="1">
      <alignment horizontal="left"/>
    </xf>
    <xf numFmtId="14" fontId="3" fillId="9" borderId="4" xfId="0" applyNumberFormat="1" applyFont="1" applyFill="1" applyBorder="1" applyAlignment="1">
      <alignment horizontal="left"/>
    </xf>
    <xf numFmtId="2" fontId="10" fillId="11" borderId="4" xfId="0" applyNumberFormat="1" applyFont="1" applyFill="1" applyBorder="1" applyAlignment="1">
      <alignment horizontal="left"/>
    </xf>
    <xf numFmtId="0" fontId="4" fillId="11" borderId="4" xfId="0" applyNumberFormat="1" applyFont="1" applyFill="1" applyBorder="1" applyAlignment="1">
      <alignment horizontal="justify" wrapText="1"/>
    </xf>
    <xf numFmtId="2" fontId="10" fillId="12" borderId="4" xfId="0" applyNumberFormat="1" applyFont="1" applyFill="1" applyBorder="1" applyAlignment="1">
      <alignment horizontal="left"/>
    </xf>
    <xf numFmtId="0" fontId="4" fillId="12" borderId="4" xfId="0" applyNumberFormat="1" applyFont="1" applyFill="1" applyBorder="1" applyAlignment="1">
      <alignment horizontal="justify" wrapText="1"/>
    </xf>
    <xf numFmtId="2" fontId="10" fillId="5" borderId="4" xfId="0" applyNumberFormat="1" applyFont="1" applyFill="1" applyBorder="1" applyAlignment="1">
      <alignment horizontal="left"/>
    </xf>
    <xf numFmtId="0" fontId="4" fillId="5" borderId="4" xfId="0" applyNumberFormat="1" applyFont="1" applyFill="1" applyBorder="1" applyAlignment="1">
      <alignment horizontal="justify" wrapText="1"/>
    </xf>
    <xf numFmtId="2" fontId="10" fillId="2" borderId="4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justify" wrapText="1"/>
    </xf>
    <xf numFmtId="1" fontId="10" fillId="0" borderId="4" xfId="0" applyNumberFormat="1" applyFont="1" applyBorder="1" applyAlignment="1">
      <alignment horizontal="left"/>
    </xf>
    <xf numFmtId="1" fontId="10" fillId="9" borderId="4" xfId="0" applyNumberFormat="1" applyFont="1" applyFill="1" applyBorder="1" applyAlignment="1">
      <alignment horizontal="left"/>
    </xf>
    <xf numFmtId="1" fontId="10" fillId="9" borderId="0" xfId="0" applyNumberFormat="1" applyFont="1" applyFill="1" applyBorder="1" applyAlignment="1">
      <alignment horizontal="left"/>
    </xf>
    <xf numFmtId="2" fontId="10" fillId="9" borderId="4" xfId="0" applyNumberFormat="1" applyFont="1" applyFill="1" applyBorder="1" applyAlignment="1">
      <alignment horizontal="left"/>
    </xf>
    <xf numFmtId="1" fontId="10" fillId="9" borderId="6" xfId="0" applyNumberFormat="1" applyFont="1" applyFill="1" applyBorder="1" applyAlignment="1">
      <alignment horizontal="left"/>
    </xf>
    <xf numFmtId="0" fontId="3" fillId="10" borderId="0" xfId="0" applyFont="1" applyFill="1" applyAlignment="1">
      <alignment horizontal="left"/>
    </xf>
    <xf numFmtId="0" fontId="0" fillId="10" borderId="0" xfId="0" applyFill="1"/>
    <xf numFmtId="166" fontId="2" fillId="10" borderId="0" xfId="0" applyNumberFormat="1" applyFont="1" applyFill="1" applyBorder="1" applyAlignment="1"/>
    <xf numFmtId="44" fontId="3" fillId="10" borderId="0" xfId="0" applyNumberFormat="1" applyFont="1" applyFill="1" applyAlignment="1">
      <alignment horizontal="left"/>
    </xf>
    <xf numFmtId="44" fontId="10" fillId="0" borderId="4" xfId="0" applyNumberFormat="1" applyFont="1" applyBorder="1" applyAlignment="1">
      <alignment horizontal="left"/>
    </xf>
    <xf numFmtId="14" fontId="10" fillId="13" borderId="4" xfId="0" applyNumberFormat="1" applyFont="1" applyFill="1" applyBorder="1" applyAlignment="1">
      <alignment horizontal="left"/>
    </xf>
    <xf numFmtId="0" fontId="10" fillId="13" borderId="4" xfId="0" applyFont="1" applyFill="1" applyBorder="1" applyAlignment="1">
      <alignment horizontal="center"/>
    </xf>
    <xf numFmtId="2" fontId="10" fillId="13" borderId="4" xfId="0" applyNumberFormat="1" applyFont="1" applyFill="1" applyBorder="1" applyAlignment="1">
      <alignment horizontal="right"/>
    </xf>
    <xf numFmtId="0" fontId="4" fillId="13" borderId="4" xfId="0" applyNumberFormat="1" applyFont="1" applyFill="1" applyBorder="1" applyAlignment="1">
      <alignment horizontal="justify" wrapText="1"/>
    </xf>
    <xf numFmtId="0" fontId="4" fillId="13" borderId="4" xfId="0" applyNumberFormat="1" applyFont="1" applyFill="1" applyBorder="1" applyAlignment="1">
      <alignment horizontal="justify" textRotation="90" wrapText="1"/>
    </xf>
    <xf numFmtId="166" fontId="10" fillId="13" borderId="4" xfId="0" applyNumberFormat="1" applyFont="1" applyFill="1" applyBorder="1" applyAlignment="1">
      <alignment horizontal="right"/>
    </xf>
    <xf numFmtId="15" fontId="10" fillId="13" borderId="4" xfId="0" applyNumberFormat="1" applyFont="1" applyFill="1" applyBorder="1" applyAlignment="1">
      <alignment horizontal="left"/>
    </xf>
    <xf numFmtId="166" fontId="10" fillId="13" borderId="4" xfId="0" applyNumberFormat="1" applyFont="1" applyFill="1" applyBorder="1" applyAlignment="1">
      <alignment horizontal="center"/>
    </xf>
    <xf numFmtId="0" fontId="10" fillId="13" borderId="4" xfId="0" applyFont="1" applyFill="1" applyBorder="1" applyAlignment="1">
      <alignment horizontal="left"/>
    </xf>
    <xf numFmtId="44" fontId="10" fillId="13" borderId="4" xfId="0" applyNumberFormat="1" applyFont="1" applyFill="1" applyBorder="1" applyAlignment="1">
      <alignment horizontal="center"/>
    </xf>
    <xf numFmtId="166" fontId="10" fillId="11" borderId="4" xfId="0" applyNumberFormat="1" applyFont="1" applyFill="1" applyBorder="1" applyAlignment="1">
      <alignment horizontal="right"/>
    </xf>
    <xf numFmtId="166" fontId="10" fillId="12" borderId="4" xfId="0" applyNumberFormat="1" applyFont="1" applyFill="1" applyBorder="1" applyAlignment="1">
      <alignment horizontal="right"/>
    </xf>
    <xf numFmtId="166" fontId="10" fillId="4" borderId="4" xfId="0" applyNumberFormat="1" applyFont="1" applyFill="1" applyBorder="1" applyAlignment="1">
      <alignment horizontal="right"/>
    </xf>
    <xf numFmtId="166" fontId="10" fillId="5" borderId="4" xfId="0" applyNumberFormat="1" applyFont="1" applyFill="1" applyBorder="1" applyAlignment="1">
      <alignment horizontal="right"/>
    </xf>
    <xf numFmtId="166" fontId="10" fillId="2" borderId="4" xfId="0" applyNumberFormat="1" applyFont="1" applyFill="1" applyBorder="1" applyAlignment="1">
      <alignment horizontal="right"/>
    </xf>
    <xf numFmtId="166" fontId="10" fillId="0" borderId="4" xfId="0" applyNumberFormat="1" applyFont="1" applyBorder="1" applyAlignment="1">
      <alignment horizontal="right"/>
    </xf>
    <xf numFmtId="166" fontId="4" fillId="11" borderId="4" xfId="0" applyNumberFormat="1" applyFont="1" applyFill="1" applyBorder="1" applyAlignment="1">
      <alignment horizontal="justify" textRotation="90" wrapText="1"/>
    </xf>
    <xf numFmtId="166" fontId="4" fillId="12" borderId="4" xfId="0" applyNumberFormat="1" applyFont="1" applyFill="1" applyBorder="1" applyAlignment="1">
      <alignment horizontal="justify" textRotation="90" wrapText="1"/>
    </xf>
    <xf numFmtId="166" fontId="4" fillId="4" borderId="4" xfId="0" applyNumberFormat="1" applyFont="1" applyFill="1" applyBorder="1" applyAlignment="1">
      <alignment horizontal="justify" textRotation="90" wrapText="1"/>
    </xf>
    <xf numFmtId="166" fontId="4" fillId="5" borderId="4" xfId="0" applyNumberFormat="1" applyFont="1" applyFill="1" applyBorder="1" applyAlignment="1">
      <alignment horizontal="justify" textRotation="90" wrapText="1"/>
    </xf>
    <xf numFmtId="166" fontId="4" fillId="2" borderId="4" xfId="0" applyNumberFormat="1" applyFont="1" applyFill="1" applyBorder="1" applyAlignment="1">
      <alignment horizontal="justify" textRotation="90" wrapText="1"/>
    </xf>
    <xf numFmtId="166" fontId="10" fillId="11" borderId="6" xfId="0" applyNumberFormat="1" applyFont="1" applyFill="1" applyBorder="1" applyAlignment="1">
      <alignment horizontal="right"/>
    </xf>
    <xf numFmtId="166" fontId="10" fillId="12" borderId="6" xfId="0" applyNumberFormat="1" applyFont="1" applyFill="1" applyBorder="1" applyAlignment="1">
      <alignment horizontal="right"/>
    </xf>
    <xf numFmtId="166" fontId="10" fillId="4" borderId="6" xfId="0" applyNumberFormat="1" applyFont="1" applyFill="1" applyBorder="1" applyAlignment="1">
      <alignment horizontal="right"/>
    </xf>
    <xf numFmtId="166" fontId="10" fillId="5" borderId="6" xfId="0" applyNumberFormat="1" applyFont="1" applyFill="1" applyBorder="1" applyAlignment="1">
      <alignment horizontal="right"/>
    </xf>
    <xf numFmtId="166" fontId="10" fillId="2" borderId="6" xfId="0" applyNumberFormat="1" applyFont="1" applyFill="1" applyBorder="1" applyAlignment="1">
      <alignment horizontal="right"/>
    </xf>
    <xf numFmtId="166" fontId="10" fillId="2" borderId="4" xfId="0" applyNumberFormat="1" applyFont="1" applyFill="1" applyBorder="1" applyAlignment="1">
      <alignment horizontal="left"/>
    </xf>
    <xf numFmtId="0" fontId="0" fillId="0" borderId="4" xfId="0" applyBorder="1"/>
    <xf numFmtId="14" fontId="10" fillId="8" borderId="4" xfId="0" applyNumberFormat="1" applyFont="1" applyFill="1" applyBorder="1" applyAlignment="1">
      <alignment horizontal="justify"/>
    </xf>
    <xf numFmtId="0" fontId="13" fillId="8" borderId="4" xfId="0" applyNumberFormat="1" applyFont="1" applyFill="1" applyBorder="1" applyAlignment="1">
      <alignment horizontal="left"/>
    </xf>
    <xf numFmtId="0" fontId="0" fillId="8" borderId="4" xfId="0" applyFill="1" applyBorder="1"/>
    <xf numFmtId="166" fontId="10" fillId="8" borderId="4" xfId="0" applyNumberFormat="1" applyFont="1" applyFill="1" applyBorder="1" applyAlignment="1">
      <alignment horizontal="right"/>
    </xf>
    <xf numFmtId="166" fontId="0" fillId="0" borderId="0" xfId="0" applyNumberFormat="1"/>
    <xf numFmtId="166" fontId="4" fillId="13" borderId="4" xfId="0" applyNumberFormat="1" applyFont="1" applyFill="1" applyBorder="1" applyAlignment="1">
      <alignment horizontal="justify" wrapText="1"/>
    </xf>
    <xf numFmtId="166" fontId="4" fillId="8" borderId="4" xfId="0" applyNumberFormat="1" applyFont="1" applyFill="1" applyBorder="1" applyAlignment="1">
      <alignment horizontal="justify" textRotation="90" wrapText="1"/>
    </xf>
    <xf numFmtId="166" fontId="10" fillId="13" borderId="4" xfId="0" applyNumberFormat="1" applyFont="1" applyFill="1" applyBorder="1" applyAlignment="1">
      <alignment horizontal="left"/>
    </xf>
    <xf numFmtId="166" fontId="0" fillId="0" borderId="4" xfId="0" applyNumberFormat="1" applyBorder="1"/>
    <xf numFmtId="14" fontId="0" fillId="0" borderId="4" xfId="0" applyNumberFormat="1" applyBorder="1"/>
    <xf numFmtId="14" fontId="0" fillId="0" borderId="0" xfId="0" applyNumberFormat="1"/>
    <xf numFmtId="0" fontId="4" fillId="11" borderId="6" xfId="0" applyNumberFormat="1" applyFont="1" applyFill="1" applyBorder="1" applyAlignment="1">
      <alignment horizontal="justify" wrapText="1"/>
    </xf>
    <xf numFmtId="0" fontId="4" fillId="12" borderId="6" xfId="0" applyNumberFormat="1" applyFont="1" applyFill="1" applyBorder="1" applyAlignment="1">
      <alignment horizontal="justify" wrapText="1"/>
    </xf>
    <xf numFmtId="0" fontId="4" fillId="4" borderId="6" xfId="0" applyNumberFormat="1" applyFont="1" applyFill="1" applyBorder="1" applyAlignment="1">
      <alignment horizontal="justify" wrapText="1"/>
    </xf>
    <xf numFmtId="0" fontId="4" fillId="5" borderId="6" xfId="0" applyNumberFormat="1" applyFont="1" applyFill="1" applyBorder="1" applyAlignment="1">
      <alignment horizontal="justify" wrapText="1"/>
    </xf>
    <xf numFmtId="0" fontId="4" fillId="2" borderId="6" xfId="0" applyNumberFormat="1" applyFont="1" applyFill="1" applyBorder="1" applyAlignment="1">
      <alignment horizontal="justify" wrapText="1"/>
    </xf>
    <xf numFmtId="166" fontId="10" fillId="0" borderId="4" xfId="0" applyNumberFormat="1" applyFont="1" applyBorder="1" applyAlignment="1"/>
    <xf numFmtId="2" fontId="10" fillId="0" borderId="0" xfId="0" applyNumberFormat="1" applyFont="1" applyBorder="1" applyAlignment="1">
      <alignment horizontal="right"/>
    </xf>
    <xf numFmtId="166" fontId="10" fillId="0" borderId="4" xfId="0" applyNumberFormat="1" applyFont="1" applyBorder="1" applyAlignment="1">
      <alignment horizontal="left"/>
    </xf>
    <xf numFmtId="166" fontId="10" fillId="0" borderId="6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left"/>
    </xf>
    <xf numFmtId="166" fontId="6" fillId="0" borderId="4" xfId="0" applyNumberFormat="1" applyFont="1" applyBorder="1" applyAlignment="1"/>
    <xf numFmtId="0" fontId="4" fillId="4" borderId="6" xfId="0" applyNumberFormat="1" applyFont="1" applyFill="1" applyBorder="1" applyAlignment="1">
      <alignment horizontal="left" wrapText="1"/>
    </xf>
    <xf numFmtId="166" fontId="10" fillId="0" borderId="4" xfId="0" applyNumberFormat="1" applyFont="1" applyBorder="1" applyAlignment="1">
      <alignment horizontal="right" wrapText="1"/>
    </xf>
    <xf numFmtId="2" fontId="31" fillId="0" borderId="4" xfId="0" applyNumberFormat="1" applyFont="1" applyBorder="1" applyAlignment="1">
      <alignment horizontal="left"/>
    </xf>
    <xf numFmtId="166" fontId="10" fillId="0" borderId="4" xfId="0" quotePrefix="1" applyNumberFormat="1" applyFont="1" applyBorder="1" applyAlignment="1">
      <alignment horizontal="left"/>
    </xf>
    <xf numFmtId="14" fontId="0" fillId="8" borderId="4" xfId="0" applyNumberFormat="1" applyFill="1" applyBorder="1"/>
    <xf numFmtId="166" fontId="0" fillId="8" borderId="4" xfId="0" applyNumberFormat="1" applyFill="1" applyBorder="1"/>
    <xf numFmtId="166" fontId="10" fillId="9" borderId="0" xfId="0" applyNumberFormat="1" applyFont="1" applyFill="1" applyBorder="1" applyAlignment="1">
      <alignment horizontal="left"/>
    </xf>
    <xf numFmtId="2" fontId="10" fillId="9" borderId="0" xfId="0" applyNumberFormat="1" applyFont="1" applyFill="1" applyBorder="1" applyAlignment="1">
      <alignment horizontal="left"/>
    </xf>
    <xf numFmtId="2" fontId="10" fillId="9" borderId="15" xfId="0" applyNumberFormat="1" applyFont="1" applyFill="1" applyBorder="1" applyAlignment="1">
      <alignment horizontal="left"/>
    </xf>
    <xf numFmtId="2" fontId="10" fillId="9" borderId="16" xfId="0" applyNumberFormat="1" applyFont="1" applyFill="1" applyBorder="1" applyAlignment="1">
      <alignment horizontal="left"/>
    </xf>
    <xf numFmtId="2" fontId="32" fillId="9" borderId="14" xfId="0" applyNumberFormat="1" applyFont="1" applyFill="1" applyBorder="1" applyAlignment="1">
      <alignment horizontal="left"/>
    </xf>
    <xf numFmtId="2" fontId="4" fillId="9" borderId="4" xfId="0" applyNumberFormat="1" applyFont="1" applyFill="1" applyBorder="1" applyAlignment="1">
      <alignment horizontal="left" wrapText="1"/>
    </xf>
    <xf numFmtId="2" fontId="10" fillId="9" borderId="4" xfId="0" applyNumberFormat="1" applyFont="1" applyFill="1" applyBorder="1" applyAlignment="1">
      <alignment horizontal="left" wrapText="1"/>
    </xf>
    <xf numFmtId="0" fontId="4" fillId="9" borderId="4" xfId="0" applyNumberFormat="1" applyFont="1" applyFill="1" applyBorder="1" applyAlignment="1">
      <alignment horizontal="left" wrapText="1"/>
    </xf>
    <xf numFmtId="166" fontId="10" fillId="12" borderId="4" xfId="0" applyNumberFormat="1" applyFont="1" applyFill="1" applyBorder="1" applyAlignment="1">
      <alignment horizontal="left"/>
    </xf>
    <xf numFmtId="166" fontId="0" fillId="14" borderId="4" xfId="0" applyNumberFormat="1" applyFill="1" applyBorder="1"/>
    <xf numFmtId="2" fontId="10" fillId="0" borderId="0" xfId="0" applyNumberFormat="1" applyFont="1" applyAlignment="1"/>
    <xf numFmtId="166" fontId="0" fillId="9" borderId="4" xfId="4" applyNumberFormat="1" applyFont="1" applyFill="1" applyBorder="1" applyAlignment="1">
      <alignment horizontal="left"/>
    </xf>
    <xf numFmtId="166" fontId="6" fillId="15" borderId="4" xfId="0" applyNumberFormat="1" applyFont="1" applyFill="1" applyBorder="1" applyAlignment="1"/>
    <xf numFmtId="166" fontId="10" fillId="15" borderId="4" xfId="0" applyNumberFormat="1" applyFont="1" applyFill="1" applyBorder="1" applyAlignment="1"/>
    <xf numFmtId="2" fontId="10" fillId="0" borderId="4" xfId="0" applyNumberFormat="1" applyFont="1" applyBorder="1" applyAlignment="1">
      <alignment horizontal="left" wrapText="1"/>
    </xf>
    <xf numFmtId="2" fontId="10" fillId="3" borderId="0" xfId="0" applyNumberFormat="1" applyFont="1" applyFill="1" applyAlignment="1"/>
    <xf numFmtId="166" fontId="10" fillId="0" borderId="4" xfId="0" quotePrefix="1" applyNumberFormat="1" applyFont="1" applyBorder="1" applyAlignment="1">
      <alignment horizontal="right"/>
    </xf>
    <xf numFmtId="2" fontId="10" fillId="9" borderId="0" xfId="0" applyNumberFormat="1" applyFont="1" applyFill="1" applyAlignment="1"/>
    <xf numFmtId="2" fontId="10" fillId="3" borderId="0" xfId="0" applyNumberFormat="1" applyFont="1" applyFill="1" applyAlignment="1">
      <alignment horizontal="left"/>
    </xf>
    <xf numFmtId="2" fontId="24" fillId="0" borderId="0" xfId="0" applyNumberFormat="1" applyFont="1" applyFill="1" applyAlignment="1"/>
    <xf numFmtId="166" fontId="32" fillId="9" borderId="0" xfId="0" applyNumberFormat="1" applyFont="1" applyFill="1" applyBorder="1" applyAlignment="1">
      <alignment horizontal="left"/>
    </xf>
    <xf numFmtId="2" fontId="32" fillId="9" borderId="0" xfId="0" applyNumberFormat="1" applyFont="1" applyFill="1" applyBorder="1" applyAlignment="1">
      <alignment horizontal="left"/>
    </xf>
    <xf numFmtId="166" fontId="25" fillId="3" borderId="0" xfId="0" applyNumberFormat="1" applyFont="1" applyFill="1" applyBorder="1" applyAlignment="1"/>
    <xf numFmtId="166" fontId="24" fillId="3" borderId="0" xfId="0" applyNumberFormat="1" applyFont="1" applyFill="1" applyBorder="1" applyAlignment="1"/>
    <xf numFmtId="166" fontId="32" fillId="7" borderId="7" xfId="0" applyNumberFormat="1" applyFont="1" applyFill="1" applyBorder="1" applyAlignment="1">
      <alignment horizontal="left"/>
    </xf>
    <xf numFmtId="166" fontId="32" fillId="9" borderId="8" xfId="0" applyNumberFormat="1" applyFont="1" applyFill="1" applyBorder="1" applyAlignment="1">
      <alignment horizontal="left"/>
    </xf>
    <xf numFmtId="2" fontId="32" fillId="9" borderId="9" xfId="0" applyNumberFormat="1" applyFont="1" applyFill="1" applyBorder="1" applyAlignment="1">
      <alignment horizontal="left"/>
    </xf>
    <xf numFmtId="2" fontId="32" fillId="9" borderId="10" xfId="0" applyNumberFormat="1" applyFont="1" applyFill="1" applyBorder="1" applyAlignment="1">
      <alignment horizontal="left"/>
    </xf>
    <xf numFmtId="166" fontId="32" fillId="9" borderId="11" xfId="0" applyNumberFormat="1" applyFont="1" applyFill="1" applyBorder="1" applyAlignment="1">
      <alignment horizontal="left"/>
    </xf>
    <xf numFmtId="2" fontId="32" fillId="9" borderId="12" xfId="0" applyNumberFormat="1" applyFont="1" applyFill="1" applyBorder="1" applyAlignment="1">
      <alignment horizontal="left"/>
    </xf>
    <xf numFmtId="2" fontId="32" fillId="9" borderId="13" xfId="0" applyNumberFormat="1" applyFont="1" applyFill="1" applyBorder="1" applyAlignment="1">
      <alignment horizontal="left"/>
    </xf>
    <xf numFmtId="166" fontId="32" fillId="3" borderId="7" xfId="0" applyNumberFormat="1" applyFont="1" applyFill="1" applyBorder="1" applyAlignment="1">
      <alignment horizontal="left"/>
    </xf>
    <xf numFmtId="0" fontId="25" fillId="7" borderId="0" xfId="0" applyFont="1" applyFill="1" applyBorder="1" applyAlignment="1"/>
    <xf numFmtId="164" fontId="28" fillId="0" borderId="0" xfId="0" applyNumberFormat="1" applyFont="1"/>
    <xf numFmtId="0" fontId="34" fillId="0" borderId="0" xfId="0" applyFont="1"/>
    <xf numFmtId="0" fontId="35" fillId="0" borderId="0" xfId="0" applyFont="1"/>
    <xf numFmtId="164" fontId="7" fillId="0" borderId="0" xfId="0" applyNumberFormat="1" applyFont="1"/>
    <xf numFmtId="0" fontId="33" fillId="0" borderId="0" xfId="0" applyFont="1"/>
    <xf numFmtId="44" fontId="0" fillId="0" borderId="0" xfId="1" applyFont="1"/>
    <xf numFmtId="44" fontId="36" fillId="0" borderId="0" xfId="1" applyFont="1"/>
    <xf numFmtId="0" fontId="36" fillId="0" borderId="0" xfId="0" applyFont="1"/>
    <xf numFmtId="0" fontId="1" fillId="0" borderId="0" xfId="0" applyFont="1"/>
    <xf numFmtId="44" fontId="0" fillId="0" borderId="0" xfId="0" applyNumberFormat="1"/>
    <xf numFmtId="164" fontId="25" fillId="0" borderId="0" xfId="0" applyNumberFormat="1" applyFont="1"/>
    <xf numFmtId="0" fontId="37" fillId="0" borderId="0" xfId="0" applyFont="1"/>
    <xf numFmtId="0" fontId="33" fillId="10" borderId="0" xfId="0" applyFont="1" applyFill="1"/>
    <xf numFmtId="44" fontId="0" fillId="10" borderId="0" xfId="1" applyFont="1" applyFill="1"/>
    <xf numFmtId="44" fontId="36" fillId="10" borderId="0" xfId="1" applyFont="1" applyFill="1"/>
    <xf numFmtId="44" fontId="1" fillId="10" borderId="0" xfId="1" applyFont="1" applyFill="1"/>
    <xf numFmtId="44" fontId="36" fillId="10" borderId="0" xfId="0" applyNumberFormat="1" applyFont="1" applyFill="1"/>
    <xf numFmtId="166" fontId="36" fillId="0" borderId="0" xfId="0" applyNumberFormat="1" applyFont="1"/>
    <xf numFmtId="166" fontId="1" fillId="0" borderId="0" xfId="0" applyNumberFormat="1" applyFont="1"/>
    <xf numFmtId="166" fontId="0" fillId="0" borderId="0" xfId="0" quotePrefix="1" applyNumberFormat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3" borderId="4" xfId="0" applyFont="1" applyFill="1" applyBorder="1" applyAlignment="1">
      <alignment horizontal="left"/>
    </xf>
    <xf numFmtId="2" fontId="10" fillId="3" borderId="4" xfId="0" applyNumberFormat="1" applyFont="1" applyFill="1" applyBorder="1" applyAlignment="1">
      <alignment horizontal="left"/>
    </xf>
    <xf numFmtId="44" fontId="0" fillId="3" borderId="0" xfId="1" applyFont="1" applyFill="1"/>
    <xf numFmtId="0" fontId="0" fillId="3" borderId="0" xfId="0" applyFill="1"/>
    <xf numFmtId="0" fontId="0" fillId="0" borderId="0" xfId="0" applyAlignment="1"/>
  </cellXfs>
  <cellStyles count="5">
    <cellStyle name="Currency" xfId="1" builtinId="4"/>
    <cellStyle name="Currency 2" xfId="3" xr:uid="{00000000-0005-0000-0000-000001000000}"/>
    <cellStyle name="Hyperlink" xfId="4" builtinId="8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B5B30-4C6E-4671-8529-FE48E79BF1EC}">
  <sheetPr>
    <pageSetUpPr fitToPage="1"/>
  </sheetPr>
  <dimension ref="A1:AO413"/>
  <sheetViews>
    <sheetView tabSelected="1" topLeftCell="J7" zoomScale="80" zoomScaleNormal="80" workbookViewId="0">
      <pane ySplit="1" topLeftCell="A45" activePane="bottomLeft" state="frozen"/>
      <selection activeCell="F7" sqref="F7"/>
      <selection pane="bottomLeft" activeCell="AB50" sqref="AB50"/>
    </sheetView>
  </sheetViews>
  <sheetFormatPr defaultRowHeight="12.75" x14ac:dyDescent="0.2"/>
  <cols>
    <col min="1" max="1" width="11.5703125" style="113" customWidth="1"/>
    <col min="2" max="2" width="19.140625" style="116" bestFit="1" customWidth="1"/>
    <col min="3" max="3" width="24.42578125" style="115" bestFit="1" customWidth="1"/>
    <col min="4" max="4" width="5.85546875" style="143" bestFit="1" customWidth="1"/>
    <col min="5" max="5" width="21.5703125" style="116" bestFit="1" customWidth="1"/>
    <col min="6" max="6" width="11.42578125" style="116" bestFit="1" customWidth="1"/>
    <col min="7" max="7" width="22.42578125" style="116" bestFit="1" customWidth="1"/>
    <col min="8" max="8" width="12" style="209" bestFit="1" customWidth="1"/>
    <col min="9" max="9" width="19.7109375" style="179" bestFit="1" customWidth="1"/>
    <col min="10" max="10" width="9.28515625" style="184" bestFit="1" customWidth="1"/>
    <col min="11" max="11" width="25.7109375" style="114" bestFit="1" customWidth="1"/>
    <col min="12" max="12" width="33.7109375" style="116" bestFit="1" customWidth="1"/>
    <col min="13" max="13" width="10.140625" style="116" hidden="1" customWidth="1"/>
    <col min="14" max="14" width="9.85546875" style="116" hidden="1" customWidth="1"/>
    <col min="15" max="15" width="8.85546875" style="116" hidden="1" customWidth="1"/>
    <col min="16" max="19" width="8.42578125" style="116" hidden="1" customWidth="1"/>
    <col min="20" max="21" width="8.28515625" style="116" hidden="1" customWidth="1"/>
    <col min="22" max="22" width="10" style="116" hidden="1" customWidth="1"/>
    <col min="23" max="23" width="8.42578125" style="116" hidden="1" customWidth="1"/>
    <col min="24" max="24" width="6.140625" style="116" hidden="1" customWidth="1"/>
    <col min="25" max="25" width="12.28515625" style="116" hidden="1" customWidth="1"/>
    <col min="26" max="27" width="12.42578125" style="116" hidden="1" customWidth="1"/>
    <col min="28" max="28" width="10.28515625" style="116" bestFit="1" customWidth="1"/>
    <col min="29" max="29" width="12.42578125" style="114" customWidth="1"/>
    <col min="30" max="30" width="9.28515625" style="114" customWidth="1"/>
    <col min="31" max="31" width="12.7109375" style="114" customWidth="1"/>
    <col min="32" max="32" width="14.28515625" style="114" bestFit="1" customWidth="1"/>
    <col min="33" max="33" width="9.85546875" style="114" bestFit="1" customWidth="1"/>
    <col min="34" max="34" width="11.140625" style="114" customWidth="1"/>
    <col min="35" max="35" width="15.140625" style="114" bestFit="1" customWidth="1"/>
    <col min="36" max="36" width="18.85546875" style="114" bestFit="1" customWidth="1"/>
    <col min="37" max="37" width="29.140625" style="113" bestFit="1" customWidth="1"/>
    <col min="38" max="16384" width="9.140625" style="113"/>
  </cols>
  <sheetData>
    <row r="1" spans="1:39" ht="18.75" x14ac:dyDescent="0.3">
      <c r="A1" s="149" t="s">
        <v>57</v>
      </c>
      <c r="B1" s="150"/>
    </row>
    <row r="2" spans="1:39" ht="15" x14ac:dyDescent="0.25">
      <c r="A2" s="157"/>
      <c r="B2" s="3"/>
      <c r="C2" s="3"/>
      <c r="D2" s="3"/>
      <c r="E2" s="155"/>
      <c r="F2"/>
      <c r="G2"/>
      <c r="H2" s="210"/>
      <c r="I2" s="181"/>
      <c r="J2" s="185"/>
    </row>
    <row r="3" spans="1:39" ht="15.75" x14ac:dyDescent="0.25">
      <c r="A3" s="156"/>
      <c r="B3" s="3"/>
      <c r="C3" s="154"/>
      <c r="D3" s="154"/>
      <c r="E3" s="3"/>
      <c r="F3"/>
      <c r="G3" s="146"/>
      <c r="H3" s="211"/>
      <c r="I3" s="181"/>
      <c r="J3" s="186"/>
    </row>
    <row r="4" spans="1:39" ht="23.25" x14ac:dyDescent="0.35">
      <c r="A4" s="177" t="s">
        <v>237</v>
      </c>
      <c r="B4" s="150"/>
      <c r="C4" s="113"/>
    </row>
    <row r="5" spans="1:39" x14ac:dyDescent="0.2">
      <c r="A5" s="151" t="s">
        <v>225</v>
      </c>
      <c r="B5" s="150"/>
      <c r="M5" s="125"/>
      <c r="AC5" s="116"/>
      <c r="AD5" s="116"/>
      <c r="AE5" s="116"/>
      <c r="AK5" s="114"/>
      <c r="AL5" s="114"/>
    </row>
    <row r="6" spans="1:39" x14ac:dyDescent="0.2">
      <c r="A6" s="120" t="s">
        <v>241</v>
      </c>
      <c r="B6" s="119"/>
      <c r="C6" s="214"/>
      <c r="D6" s="215"/>
      <c r="E6" s="216"/>
      <c r="F6" s="216"/>
      <c r="G6" s="145"/>
      <c r="H6" s="173"/>
      <c r="I6" s="182" t="s">
        <v>242</v>
      </c>
      <c r="J6" s="178"/>
      <c r="K6" s="207"/>
      <c r="L6" s="162"/>
      <c r="M6" s="196" t="s">
        <v>7</v>
      </c>
      <c r="N6" s="196" t="s">
        <v>7</v>
      </c>
      <c r="O6" s="196" t="s">
        <v>7</v>
      </c>
      <c r="P6" s="196" t="s">
        <v>7</v>
      </c>
      <c r="Q6" s="198" t="s">
        <v>212</v>
      </c>
      <c r="R6" s="198" t="s">
        <v>212</v>
      </c>
      <c r="S6" s="198" t="s">
        <v>212</v>
      </c>
      <c r="T6" s="198" t="s">
        <v>212</v>
      </c>
      <c r="U6" s="198" t="s">
        <v>212</v>
      </c>
      <c r="V6" s="124" t="s">
        <v>12</v>
      </c>
      <c r="W6" s="124" t="s">
        <v>12</v>
      </c>
      <c r="X6" s="124" t="s">
        <v>12</v>
      </c>
      <c r="Y6" s="124" t="s">
        <v>12</v>
      </c>
      <c r="Z6" s="124" t="s">
        <v>12</v>
      </c>
      <c r="AA6" s="200" t="s">
        <v>210</v>
      </c>
      <c r="AB6" s="202" t="s">
        <v>213</v>
      </c>
      <c r="AC6" s="202"/>
      <c r="AD6" s="202"/>
      <c r="AE6" s="202" t="s">
        <v>213</v>
      </c>
      <c r="AF6" s="123"/>
      <c r="AK6" s="114"/>
      <c r="AL6" s="114"/>
      <c r="AM6" s="114"/>
    </row>
    <row r="7" spans="1:39" s="169" customFormat="1" ht="51" x14ac:dyDescent="0.2">
      <c r="A7" s="166" t="s">
        <v>243</v>
      </c>
      <c r="B7" s="167" t="s">
        <v>200</v>
      </c>
      <c r="C7" s="217" t="s">
        <v>33</v>
      </c>
      <c r="D7" s="217" t="s">
        <v>203</v>
      </c>
      <c r="E7" s="217" t="s">
        <v>227</v>
      </c>
      <c r="F7" s="217" t="s">
        <v>238</v>
      </c>
      <c r="G7" s="166" t="s">
        <v>61</v>
      </c>
      <c r="H7" s="174"/>
      <c r="I7" s="183" t="s">
        <v>306</v>
      </c>
      <c r="J7" s="187" t="s">
        <v>240</v>
      </c>
      <c r="K7" s="277" t="s">
        <v>200</v>
      </c>
      <c r="L7" s="168" t="s">
        <v>127</v>
      </c>
      <c r="M7" s="197" t="s">
        <v>313</v>
      </c>
      <c r="N7" s="197" t="s">
        <v>201</v>
      </c>
      <c r="O7" s="197" t="s">
        <v>211</v>
      </c>
      <c r="P7" s="197" t="s">
        <v>235</v>
      </c>
      <c r="Q7" s="199" t="s">
        <v>378</v>
      </c>
      <c r="R7" s="199" t="s">
        <v>205</v>
      </c>
      <c r="S7" s="199" t="s">
        <v>206</v>
      </c>
      <c r="T7" s="199" t="s">
        <v>228</v>
      </c>
      <c r="U7" s="199" t="s">
        <v>215</v>
      </c>
      <c r="V7" s="170" t="s">
        <v>207</v>
      </c>
      <c r="W7" s="170" t="s">
        <v>208</v>
      </c>
      <c r="X7" s="170" t="s">
        <v>209</v>
      </c>
      <c r="Y7" s="170" t="s">
        <v>204</v>
      </c>
      <c r="Z7" s="170" t="s">
        <v>249</v>
      </c>
      <c r="AA7" s="201" t="s">
        <v>118</v>
      </c>
      <c r="AB7" s="203" t="s">
        <v>4</v>
      </c>
      <c r="AC7" s="203" t="s">
        <v>229</v>
      </c>
      <c r="AD7" s="203" t="s">
        <v>296</v>
      </c>
      <c r="AE7" s="203" t="s">
        <v>286</v>
      </c>
      <c r="AF7" s="166" t="s">
        <v>61</v>
      </c>
      <c r="AG7" s="169" t="s">
        <v>311</v>
      </c>
    </row>
    <row r="8" spans="1:39" s="164" customFormat="1" x14ac:dyDescent="0.2">
      <c r="A8" s="165"/>
      <c r="B8" s="172" t="s">
        <v>239</v>
      </c>
      <c r="C8" s="218"/>
      <c r="D8" s="218"/>
      <c r="E8" s="218"/>
      <c r="F8" s="218"/>
      <c r="G8" s="171">
        <v>2851.31</v>
      </c>
      <c r="H8" s="175"/>
      <c r="I8" s="180">
        <v>43593</v>
      </c>
      <c r="J8" s="204" t="s">
        <v>155</v>
      </c>
      <c r="K8" s="145" t="s">
        <v>29</v>
      </c>
      <c r="L8" s="145" t="s">
        <v>226</v>
      </c>
      <c r="M8" s="224"/>
      <c r="N8" s="224"/>
      <c r="O8" s="224"/>
      <c r="P8" s="224"/>
      <c r="Q8" s="225"/>
      <c r="R8" s="225"/>
      <c r="S8" s="225"/>
      <c r="T8" s="225"/>
      <c r="U8" s="225">
        <v>35</v>
      </c>
      <c r="V8" s="226"/>
      <c r="W8" s="226"/>
      <c r="X8" s="226"/>
      <c r="Y8" s="226"/>
      <c r="Z8" s="226"/>
      <c r="AA8" s="227"/>
      <c r="AB8" s="228"/>
      <c r="AC8" s="228"/>
      <c r="AD8" s="228"/>
      <c r="AE8" s="228"/>
      <c r="AF8" s="229">
        <f>SUM(M8:AE8)</f>
        <v>35</v>
      </c>
      <c r="AG8" s="280" t="s">
        <v>307</v>
      </c>
    </row>
    <row r="9" spans="1:39" x14ac:dyDescent="0.2">
      <c r="A9" s="122">
        <v>43602</v>
      </c>
      <c r="B9" s="145" t="s">
        <v>244</v>
      </c>
      <c r="C9" s="219"/>
      <c r="D9" s="219"/>
      <c r="E9" s="219"/>
      <c r="F9" s="219">
        <v>26500</v>
      </c>
      <c r="G9" s="163">
        <f>SUM(C9:F9)</f>
        <v>26500</v>
      </c>
      <c r="H9" s="173"/>
      <c r="I9" s="180">
        <v>43601</v>
      </c>
      <c r="J9" s="204">
        <v>311</v>
      </c>
      <c r="K9" s="145" t="s">
        <v>169</v>
      </c>
      <c r="L9" s="191" t="s">
        <v>220</v>
      </c>
      <c r="M9" s="224"/>
      <c r="N9" s="224"/>
      <c r="O9" s="224"/>
      <c r="P9" s="224"/>
      <c r="Q9" s="225"/>
      <c r="R9" s="225"/>
      <c r="S9" s="225"/>
      <c r="T9" s="225">
        <v>40</v>
      </c>
      <c r="U9" s="225"/>
      <c r="V9" s="226"/>
      <c r="W9" s="226"/>
      <c r="X9" s="226"/>
      <c r="Y9" s="226"/>
      <c r="Z9" s="226"/>
      <c r="AA9" s="227"/>
      <c r="AB9" s="228"/>
      <c r="AC9" s="228"/>
      <c r="AD9" s="228"/>
      <c r="AE9" s="228"/>
      <c r="AF9" s="229">
        <f t="shared" ref="AF9:AF47" si="0">SUM(M9:AE9)</f>
        <v>40</v>
      </c>
      <c r="AG9" s="280" t="s">
        <v>307</v>
      </c>
      <c r="AK9" s="114"/>
      <c r="AL9" s="114"/>
      <c r="AM9" s="114"/>
    </row>
    <row r="10" spans="1:39" x14ac:dyDescent="0.2">
      <c r="A10" s="122">
        <v>43740</v>
      </c>
      <c r="B10" s="145" t="s">
        <v>244</v>
      </c>
      <c r="C10" s="219"/>
      <c r="D10" s="219"/>
      <c r="E10" s="219"/>
      <c r="F10" s="219">
        <v>1500</v>
      </c>
      <c r="G10" s="163">
        <f t="shared" ref="G10:G17" si="1">SUM(C10:F10)</f>
        <v>1500</v>
      </c>
      <c r="H10" s="173"/>
      <c r="I10" s="180">
        <v>43606</v>
      </c>
      <c r="J10" s="204">
        <v>312</v>
      </c>
      <c r="K10" s="145" t="s">
        <v>194</v>
      </c>
      <c r="L10" s="191" t="s">
        <v>221</v>
      </c>
      <c r="M10" s="224"/>
      <c r="N10" s="224"/>
      <c r="O10" s="224"/>
      <c r="P10" s="224"/>
      <c r="Q10" s="225"/>
      <c r="R10" s="225"/>
      <c r="S10" s="225"/>
      <c r="T10" s="225"/>
      <c r="U10" s="225"/>
      <c r="V10" s="226"/>
      <c r="W10" s="226"/>
      <c r="X10" s="226"/>
      <c r="Y10" s="226"/>
      <c r="Z10" s="226">
        <v>28.99</v>
      </c>
      <c r="AA10" s="227"/>
      <c r="AB10" s="228"/>
      <c r="AC10" s="228"/>
      <c r="AD10" s="228"/>
      <c r="AE10" s="228"/>
      <c r="AF10" s="229">
        <f t="shared" si="0"/>
        <v>28.99</v>
      </c>
      <c r="AG10" s="280" t="s">
        <v>307</v>
      </c>
      <c r="AK10" s="114"/>
      <c r="AL10" s="114"/>
      <c r="AM10" s="114"/>
    </row>
    <row r="11" spans="1:39" x14ac:dyDescent="0.2">
      <c r="A11" s="122" t="s">
        <v>275</v>
      </c>
      <c r="B11" s="145" t="s">
        <v>244</v>
      </c>
      <c r="C11" s="219"/>
      <c r="D11" s="219"/>
      <c r="E11" s="219"/>
      <c r="F11" s="219">
        <v>3000</v>
      </c>
      <c r="G11" s="163">
        <f t="shared" si="1"/>
        <v>3000</v>
      </c>
      <c r="H11" s="173"/>
      <c r="I11" s="180">
        <v>43606</v>
      </c>
      <c r="J11" s="204">
        <v>313</v>
      </c>
      <c r="K11" s="324" t="s">
        <v>194</v>
      </c>
      <c r="L11" s="191" t="s">
        <v>202</v>
      </c>
      <c r="M11" s="224">
        <v>755.19</v>
      </c>
      <c r="N11" s="224"/>
      <c r="O11" s="224"/>
      <c r="P11" s="224"/>
      <c r="Q11" s="225"/>
      <c r="R11" s="225"/>
      <c r="S11" s="225"/>
      <c r="T11" s="225"/>
      <c r="U11" s="225"/>
      <c r="V11" s="226"/>
      <c r="W11" s="226"/>
      <c r="X11" s="226"/>
      <c r="Y11" s="226"/>
      <c r="Z11" s="226"/>
      <c r="AA11" s="227"/>
      <c r="AB11" s="228"/>
      <c r="AC11" s="228"/>
      <c r="AD11" s="228"/>
      <c r="AE11" s="228"/>
      <c r="AF11" s="229">
        <f t="shared" si="0"/>
        <v>755.19</v>
      </c>
      <c r="AG11" s="280" t="s">
        <v>307</v>
      </c>
      <c r="AK11" s="114"/>
      <c r="AL11" s="114"/>
      <c r="AM11" s="114"/>
    </row>
    <row r="12" spans="1:39" x14ac:dyDescent="0.2">
      <c r="A12" s="122">
        <v>43836</v>
      </c>
      <c r="B12" s="145" t="s">
        <v>244</v>
      </c>
      <c r="C12" s="219"/>
      <c r="D12" s="219"/>
      <c r="E12" s="219"/>
      <c r="F12" s="219">
        <v>2000</v>
      </c>
      <c r="G12" s="163">
        <f t="shared" si="1"/>
        <v>2000</v>
      </c>
      <c r="H12" s="173"/>
      <c r="I12" s="180">
        <v>43614</v>
      </c>
      <c r="J12" s="204">
        <v>315</v>
      </c>
      <c r="K12" s="324" t="s">
        <v>219</v>
      </c>
      <c r="L12" s="191" t="s">
        <v>222</v>
      </c>
      <c r="M12" s="224"/>
      <c r="N12" s="224"/>
      <c r="O12" s="224"/>
      <c r="P12" s="224"/>
      <c r="Q12" s="225"/>
      <c r="R12" s="225"/>
      <c r="S12" s="225"/>
      <c r="T12" s="225"/>
      <c r="U12" s="225"/>
      <c r="V12" s="226"/>
      <c r="W12" s="226"/>
      <c r="X12" s="226"/>
      <c r="Y12" s="226"/>
      <c r="Z12" s="226"/>
      <c r="AA12" s="227"/>
      <c r="AB12" s="228">
        <f>25000-AC12</f>
        <v>1243.8500000000022</v>
      </c>
      <c r="AC12" s="228">
        <f>22568.55+1187.6</f>
        <v>23756.149999999998</v>
      </c>
      <c r="AD12" s="228"/>
      <c r="AE12" s="228"/>
      <c r="AF12" s="229">
        <f>SUM(M12:AD12)</f>
        <v>25000</v>
      </c>
      <c r="AG12" s="280" t="s">
        <v>307</v>
      </c>
      <c r="AK12" s="114"/>
      <c r="AL12" s="114"/>
      <c r="AM12" s="114"/>
    </row>
    <row r="13" spans="1:39" ht="24" x14ac:dyDescent="0.2">
      <c r="A13" s="122">
        <v>43851</v>
      </c>
      <c r="B13" s="323" t="s">
        <v>384</v>
      </c>
      <c r="C13" s="219"/>
      <c r="D13" s="219"/>
      <c r="E13" s="219"/>
      <c r="F13" s="219">
        <v>250</v>
      </c>
      <c r="G13" s="163">
        <f t="shared" si="1"/>
        <v>250</v>
      </c>
      <c r="H13" s="173"/>
      <c r="I13" s="180">
        <v>43637</v>
      </c>
      <c r="J13" s="204">
        <v>309</v>
      </c>
      <c r="K13" s="145" t="s">
        <v>194</v>
      </c>
      <c r="L13" s="191" t="s">
        <v>165</v>
      </c>
      <c r="M13" s="224">
        <v>367.5</v>
      </c>
      <c r="N13" s="230"/>
      <c r="O13" s="230"/>
      <c r="P13" s="230"/>
      <c r="Q13" s="231"/>
      <c r="R13" s="231"/>
      <c r="S13" s="231"/>
      <c r="T13" s="231"/>
      <c r="U13" s="231"/>
      <c r="V13" s="232"/>
      <c r="W13" s="232"/>
      <c r="X13" s="232"/>
      <c r="Y13" s="232"/>
      <c r="Z13" s="232"/>
      <c r="AA13" s="233"/>
      <c r="AB13" s="234"/>
      <c r="AC13" s="234"/>
      <c r="AD13" s="234"/>
      <c r="AE13" s="234"/>
      <c r="AF13" s="229">
        <f t="shared" si="0"/>
        <v>367.5</v>
      </c>
      <c r="AG13" s="280" t="s">
        <v>307</v>
      </c>
      <c r="AK13" s="114"/>
      <c r="AL13" s="114"/>
      <c r="AM13" s="114"/>
    </row>
    <row r="14" spans="1:39" x14ac:dyDescent="0.2">
      <c r="A14" s="121">
        <v>43910</v>
      </c>
      <c r="B14" s="123" t="s">
        <v>244</v>
      </c>
      <c r="C14" s="220"/>
      <c r="D14" s="221"/>
      <c r="E14" s="216"/>
      <c r="F14" s="216">
        <v>3000</v>
      </c>
      <c r="G14" s="163">
        <f t="shared" si="1"/>
        <v>3000</v>
      </c>
      <c r="H14" s="176"/>
      <c r="I14" s="180">
        <v>43644</v>
      </c>
      <c r="J14" s="205">
        <v>316</v>
      </c>
      <c r="K14" s="324" t="s">
        <v>257</v>
      </c>
      <c r="L14" s="191" t="s">
        <v>223</v>
      </c>
      <c r="M14" s="224"/>
      <c r="N14" s="224"/>
      <c r="O14" s="224"/>
      <c r="P14" s="224"/>
      <c r="Q14" s="225"/>
      <c r="R14" s="225"/>
      <c r="S14" s="225"/>
      <c r="T14" s="225"/>
      <c r="U14" s="225"/>
      <c r="V14" s="226"/>
      <c r="W14" s="226"/>
      <c r="X14" s="226"/>
      <c r="Y14" s="226">
        <v>300</v>
      </c>
      <c r="Z14" s="226"/>
      <c r="AA14" s="227"/>
      <c r="AB14" s="228"/>
      <c r="AC14" s="228"/>
      <c r="AD14" s="228"/>
      <c r="AE14" s="228"/>
      <c r="AF14" s="229">
        <f t="shared" si="0"/>
        <v>300</v>
      </c>
      <c r="AG14" s="280" t="s">
        <v>307</v>
      </c>
      <c r="AK14" s="114"/>
      <c r="AL14" s="114"/>
      <c r="AM14" s="114"/>
    </row>
    <row r="15" spans="1:39" x14ac:dyDescent="0.2">
      <c r="A15" s="118"/>
      <c r="B15" s="118"/>
      <c r="C15" s="222"/>
      <c r="D15" s="222"/>
      <c r="E15" s="222"/>
      <c r="F15" s="222"/>
      <c r="G15" s="163">
        <f t="shared" si="1"/>
        <v>0</v>
      </c>
      <c r="H15" s="176"/>
      <c r="I15" s="190">
        <v>43656</v>
      </c>
      <c r="J15" s="205">
        <v>317</v>
      </c>
      <c r="K15" s="191" t="s">
        <v>194</v>
      </c>
      <c r="L15" s="191" t="s">
        <v>224</v>
      </c>
      <c r="M15" s="224"/>
      <c r="N15" s="224"/>
      <c r="O15" s="224"/>
      <c r="P15" s="224"/>
      <c r="Q15" s="225"/>
      <c r="R15" s="225"/>
      <c r="S15" s="225"/>
      <c r="T15" s="225"/>
      <c r="U15" s="225"/>
      <c r="V15" s="226"/>
      <c r="W15" s="226">
        <v>134.19</v>
      </c>
      <c r="X15" s="226"/>
      <c r="Y15" s="226"/>
      <c r="Z15" s="226"/>
      <c r="AA15" s="227"/>
      <c r="AB15" s="228"/>
      <c r="AC15" s="228"/>
      <c r="AD15" s="228"/>
      <c r="AE15" s="228"/>
      <c r="AF15" s="229">
        <f t="shared" si="0"/>
        <v>134.19</v>
      </c>
      <c r="AG15" s="280" t="s">
        <v>307</v>
      </c>
      <c r="AK15" s="114"/>
      <c r="AL15" s="114"/>
      <c r="AM15" s="114"/>
    </row>
    <row r="16" spans="1:39" x14ac:dyDescent="0.2">
      <c r="A16" s="118"/>
      <c r="B16" s="118"/>
      <c r="C16" s="222"/>
      <c r="D16" s="222"/>
      <c r="E16" s="222"/>
      <c r="F16" s="222"/>
      <c r="G16" s="163">
        <f t="shared" si="1"/>
        <v>0</v>
      </c>
      <c r="H16" s="176"/>
      <c r="I16" s="182">
        <v>43658</v>
      </c>
      <c r="J16" s="206">
        <v>314</v>
      </c>
      <c r="K16" s="191" t="s">
        <v>198</v>
      </c>
      <c r="L16" s="191" t="s">
        <v>177</v>
      </c>
      <c r="M16" s="224"/>
      <c r="N16" s="224"/>
      <c r="O16" s="224"/>
      <c r="P16" s="224"/>
      <c r="Q16" s="225"/>
      <c r="R16" s="225"/>
      <c r="S16" s="225">
        <v>60</v>
      </c>
      <c r="T16" s="225"/>
      <c r="U16" s="225"/>
      <c r="V16" s="226"/>
      <c r="W16" s="226"/>
      <c r="X16" s="226"/>
      <c r="Y16" s="226"/>
      <c r="Z16" s="226"/>
      <c r="AA16" s="227"/>
      <c r="AB16" s="228"/>
      <c r="AC16" s="228"/>
      <c r="AD16" s="228"/>
      <c r="AE16" s="228"/>
      <c r="AF16" s="229">
        <f t="shared" si="0"/>
        <v>60</v>
      </c>
      <c r="AG16" s="280" t="s">
        <v>307</v>
      </c>
      <c r="AK16" s="114"/>
      <c r="AL16" s="114"/>
      <c r="AM16" s="114"/>
    </row>
    <row r="17" spans="1:41" x14ac:dyDescent="0.2">
      <c r="A17" s="118"/>
      <c r="B17" s="118"/>
      <c r="C17" s="222"/>
      <c r="D17" s="222"/>
      <c r="E17" s="222"/>
      <c r="F17" s="222"/>
      <c r="G17" s="163">
        <f t="shared" si="1"/>
        <v>0</v>
      </c>
      <c r="H17" s="176"/>
      <c r="I17" s="182">
        <v>43662</v>
      </c>
      <c r="J17" s="205">
        <v>310</v>
      </c>
      <c r="K17" s="324" t="s">
        <v>169</v>
      </c>
      <c r="L17" s="191" t="s">
        <v>254</v>
      </c>
      <c r="M17" s="224"/>
      <c r="N17" s="224"/>
      <c r="O17" s="224"/>
      <c r="P17" s="224"/>
      <c r="Q17" s="225">
        <v>391.4</v>
      </c>
      <c r="R17" s="225"/>
      <c r="S17" s="225"/>
      <c r="T17" s="225"/>
      <c r="U17" s="225"/>
      <c r="V17" s="226"/>
      <c r="W17" s="226"/>
      <c r="X17" s="226"/>
      <c r="Y17" s="226"/>
      <c r="Z17" s="226"/>
      <c r="AA17" s="227"/>
      <c r="AB17" s="228"/>
      <c r="AC17" s="228"/>
      <c r="AD17" s="228"/>
      <c r="AE17" s="228"/>
      <c r="AF17" s="229">
        <f t="shared" si="0"/>
        <v>391.4</v>
      </c>
      <c r="AG17" s="280" t="s">
        <v>307</v>
      </c>
      <c r="AK17" s="114"/>
      <c r="AL17" s="114"/>
      <c r="AM17" s="114"/>
    </row>
    <row r="18" spans="1:41" x14ac:dyDescent="0.2">
      <c r="A18" s="118"/>
      <c r="B18" s="119"/>
      <c r="C18" s="220"/>
      <c r="D18" s="215"/>
      <c r="E18" s="222"/>
      <c r="F18" s="216"/>
      <c r="G18" s="118"/>
      <c r="H18" s="176"/>
      <c r="I18" s="192" t="s">
        <v>245</v>
      </c>
      <c r="J18" s="205">
        <v>318</v>
      </c>
      <c r="K18" s="207" t="s">
        <v>302</v>
      </c>
      <c r="L18" s="207" t="s">
        <v>302</v>
      </c>
      <c r="M18" s="224"/>
      <c r="N18" s="224"/>
      <c r="O18" s="224"/>
      <c r="P18" s="224"/>
      <c r="Q18" s="225"/>
      <c r="R18" s="225"/>
      <c r="S18" s="225"/>
      <c r="T18" s="225"/>
      <c r="U18" s="225"/>
      <c r="V18" s="226"/>
      <c r="W18" s="226"/>
      <c r="X18" s="226"/>
      <c r="Y18" s="226"/>
      <c r="Z18" s="226"/>
      <c r="AA18" s="227"/>
      <c r="AB18" s="228"/>
      <c r="AC18" s="228"/>
      <c r="AD18" s="228"/>
      <c r="AE18" s="228"/>
      <c r="AF18" s="229">
        <f t="shared" si="0"/>
        <v>0</v>
      </c>
      <c r="AG18" s="280" t="s">
        <v>144</v>
      </c>
      <c r="AK18" s="114"/>
      <c r="AL18" s="114"/>
      <c r="AM18" s="114"/>
    </row>
    <row r="19" spans="1:41" x14ac:dyDescent="0.2">
      <c r="A19" s="122"/>
      <c r="B19" s="119"/>
      <c r="C19" s="220"/>
      <c r="D19" s="215"/>
      <c r="E19" s="216"/>
      <c r="F19" s="216"/>
      <c r="G19" s="145"/>
      <c r="H19" s="176"/>
      <c r="I19" s="193">
        <v>43727</v>
      </c>
      <c r="J19" s="208">
        <v>319</v>
      </c>
      <c r="K19" s="194" t="s">
        <v>194</v>
      </c>
      <c r="L19" s="191" t="s">
        <v>221</v>
      </c>
      <c r="M19" s="224"/>
      <c r="N19" s="235"/>
      <c r="O19" s="235"/>
      <c r="P19" s="235"/>
      <c r="Q19" s="236"/>
      <c r="R19" s="236"/>
      <c r="S19" s="236"/>
      <c r="T19" s="236"/>
      <c r="U19" s="236"/>
      <c r="V19" s="237"/>
      <c r="W19" s="237"/>
      <c r="X19" s="237"/>
      <c r="Y19" s="237"/>
      <c r="Z19" s="237">
        <v>62.77</v>
      </c>
      <c r="AA19" s="238"/>
      <c r="AB19" s="239"/>
      <c r="AC19" s="239"/>
      <c r="AD19" s="239"/>
      <c r="AE19" s="239"/>
      <c r="AF19" s="229">
        <f t="shared" si="0"/>
        <v>62.77</v>
      </c>
      <c r="AG19" s="280" t="s">
        <v>307</v>
      </c>
      <c r="AK19" s="114"/>
      <c r="AL19" s="114"/>
      <c r="AM19" s="114"/>
    </row>
    <row r="20" spans="1:41" x14ac:dyDescent="0.2">
      <c r="A20" s="122"/>
      <c r="B20" s="119"/>
      <c r="C20" s="220"/>
      <c r="D20" s="215"/>
      <c r="E20" s="222"/>
      <c r="F20" s="216"/>
      <c r="G20" s="145"/>
      <c r="H20" s="176"/>
      <c r="I20" s="182">
        <v>43727</v>
      </c>
      <c r="J20" s="205">
        <v>320</v>
      </c>
      <c r="K20" s="324" t="s">
        <v>194</v>
      </c>
      <c r="L20" s="191" t="s">
        <v>202</v>
      </c>
      <c r="M20" s="224">
        <v>886.96</v>
      </c>
      <c r="N20" s="224"/>
      <c r="O20" s="224"/>
      <c r="P20" s="224"/>
      <c r="Q20" s="225"/>
      <c r="R20" s="225"/>
      <c r="S20" s="225"/>
      <c r="T20" s="225"/>
      <c r="U20" s="225"/>
      <c r="V20" s="226"/>
      <c r="W20" s="226"/>
      <c r="X20" s="226"/>
      <c r="Y20" s="226"/>
      <c r="Z20" s="226"/>
      <c r="AA20" s="227"/>
      <c r="AB20" s="228"/>
      <c r="AC20" s="228"/>
      <c r="AD20" s="228"/>
      <c r="AE20" s="228"/>
      <c r="AF20" s="229">
        <f t="shared" si="0"/>
        <v>886.96</v>
      </c>
      <c r="AG20" s="280" t="s">
        <v>307</v>
      </c>
      <c r="AK20" s="114"/>
      <c r="AL20" s="114"/>
      <c r="AM20" s="114"/>
    </row>
    <row r="21" spans="1:41" x14ac:dyDescent="0.2">
      <c r="A21" s="122"/>
      <c r="B21" s="119"/>
      <c r="C21" s="220"/>
      <c r="D21" s="215"/>
      <c r="E21" s="222"/>
      <c r="F21" s="216"/>
      <c r="G21" s="145"/>
      <c r="H21" s="176"/>
      <c r="I21" s="182">
        <v>43728</v>
      </c>
      <c r="J21" s="205">
        <v>321</v>
      </c>
      <c r="K21" s="207" t="s">
        <v>199</v>
      </c>
      <c r="L21" s="207" t="s">
        <v>234</v>
      </c>
      <c r="M21" s="224"/>
      <c r="N21" s="224"/>
      <c r="O21" s="224">
        <v>120.8</v>
      </c>
      <c r="P21" s="224"/>
      <c r="Q21" s="225"/>
      <c r="R21" s="225"/>
      <c r="S21" s="225"/>
      <c r="T21" s="225"/>
      <c r="U21" s="225"/>
      <c r="V21" s="226"/>
      <c r="W21" s="226"/>
      <c r="X21" s="226"/>
      <c r="Y21" s="226"/>
      <c r="Z21" s="226"/>
      <c r="AA21" s="227"/>
      <c r="AB21" s="228"/>
      <c r="AC21" s="228"/>
      <c r="AD21" s="228"/>
      <c r="AE21" s="228"/>
      <c r="AF21" s="229">
        <f t="shared" si="0"/>
        <v>120.8</v>
      </c>
      <c r="AG21" s="280" t="s">
        <v>307</v>
      </c>
      <c r="AK21" s="114"/>
      <c r="AL21" s="114"/>
      <c r="AM21" s="114"/>
    </row>
    <row r="22" spans="1:41" x14ac:dyDescent="0.2">
      <c r="A22" s="122"/>
      <c r="B22" s="119"/>
      <c r="C22" s="220"/>
      <c r="D22" s="215"/>
      <c r="E22" s="222"/>
      <c r="F22" s="216"/>
      <c r="G22" s="145"/>
      <c r="H22" s="176"/>
      <c r="I22" s="182">
        <v>43720</v>
      </c>
      <c r="J22" s="205">
        <v>322</v>
      </c>
      <c r="K22" s="207" t="s">
        <v>169</v>
      </c>
      <c r="L22" s="207" t="s">
        <v>256</v>
      </c>
      <c r="M22" s="224"/>
      <c r="N22" s="224"/>
      <c r="O22" s="224"/>
      <c r="P22" s="224">
        <v>125</v>
      </c>
      <c r="Q22" s="225"/>
      <c r="R22" s="225"/>
      <c r="S22" s="225"/>
      <c r="T22" s="225"/>
      <c r="U22" s="225"/>
      <c r="V22" s="226"/>
      <c r="W22" s="226"/>
      <c r="X22" s="226"/>
      <c r="Y22" s="226"/>
      <c r="Z22" s="226"/>
      <c r="AA22" s="227"/>
      <c r="AB22" s="228"/>
      <c r="AC22" s="228"/>
      <c r="AD22" s="228"/>
      <c r="AE22" s="228"/>
      <c r="AF22" s="229">
        <f t="shared" si="0"/>
        <v>125</v>
      </c>
      <c r="AG22" s="280" t="s">
        <v>307</v>
      </c>
      <c r="AK22" s="114"/>
      <c r="AL22" s="114"/>
      <c r="AM22" s="114"/>
    </row>
    <row r="23" spans="1:41" ht="25.5" x14ac:dyDescent="0.2">
      <c r="A23" s="122"/>
      <c r="B23" s="119"/>
      <c r="C23" s="220"/>
      <c r="D23" s="215"/>
      <c r="E23" s="222"/>
      <c r="F23" s="216"/>
      <c r="G23" s="145"/>
      <c r="H23" s="176"/>
      <c r="I23" s="182">
        <v>43717</v>
      </c>
      <c r="J23" s="205">
        <v>323</v>
      </c>
      <c r="K23" s="207" t="s">
        <v>291</v>
      </c>
      <c r="L23" s="276" t="s">
        <v>309</v>
      </c>
      <c r="M23" s="224">
        <v>300</v>
      </c>
      <c r="N23" s="224"/>
      <c r="O23" s="224"/>
      <c r="P23" s="224"/>
      <c r="Q23" s="225"/>
      <c r="R23" s="225"/>
      <c r="S23" s="225"/>
      <c r="T23" s="225"/>
      <c r="U23" s="225"/>
      <c r="V23" s="226"/>
      <c r="W23" s="226"/>
      <c r="X23" s="226"/>
      <c r="Y23" s="226"/>
      <c r="Z23" s="226"/>
      <c r="AA23" s="227"/>
      <c r="AB23" s="228"/>
      <c r="AC23" s="228"/>
      <c r="AD23" s="228"/>
      <c r="AE23" s="228"/>
      <c r="AF23" s="229">
        <f t="shared" si="0"/>
        <v>300</v>
      </c>
      <c r="AG23" s="280" t="s">
        <v>307</v>
      </c>
      <c r="AK23" s="114"/>
      <c r="AL23" s="114"/>
      <c r="AM23" s="114"/>
    </row>
    <row r="24" spans="1:41" x14ac:dyDescent="0.2">
      <c r="A24" s="122"/>
      <c r="B24" s="119"/>
      <c r="C24" s="220"/>
      <c r="D24" s="215"/>
      <c r="E24" s="222"/>
      <c r="F24" s="216"/>
      <c r="G24" s="145"/>
      <c r="H24" s="176"/>
      <c r="I24" s="182"/>
      <c r="J24" s="205">
        <v>324</v>
      </c>
      <c r="K24" s="207" t="s">
        <v>292</v>
      </c>
      <c r="L24" s="207" t="s">
        <v>302</v>
      </c>
      <c r="M24" s="224"/>
      <c r="N24" s="224"/>
      <c r="O24" s="224"/>
      <c r="P24" s="224"/>
      <c r="Q24" s="225"/>
      <c r="R24" s="225"/>
      <c r="S24" s="225"/>
      <c r="T24" s="225"/>
      <c r="U24" s="225"/>
      <c r="V24" s="226"/>
      <c r="W24" s="226"/>
      <c r="X24" s="226"/>
      <c r="Y24" s="226"/>
      <c r="Z24" s="226"/>
      <c r="AA24" s="227"/>
      <c r="AB24" s="228"/>
      <c r="AC24" s="228"/>
      <c r="AD24" s="228"/>
      <c r="AE24" s="228"/>
      <c r="AF24" s="229">
        <f t="shared" si="0"/>
        <v>0</v>
      </c>
      <c r="AG24" s="280" t="s">
        <v>144</v>
      </c>
      <c r="AK24" s="114"/>
      <c r="AL24" s="114"/>
      <c r="AM24" s="114"/>
    </row>
    <row r="25" spans="1:41" x14ac:dyDescent="0.2">
      <c r="A25" s="122"/>
      <c r="B25" s="119"/>
      <c r="C25" s="220"/>
      <c r="D25" s="215"/>
      <c r="E25" s="216"/>
      <c r="F25" s="216"/>
      <c r="G25" s="145"/>
      <c r="H25" s="176"/>
      <c r="I25" s="182">
        <v>43753</v>
      </c>
      <c r="J25" s="205">
        <v>325</v>
      </c>
      <c r="K25" s="207" t="s">
        <v>236</v>
      </c>
      <c r="L25" s="207" t="s">
        <v>308</v>
      </c>
      <c r="M25" s="224">
        <v>547.75</v>
      </c>
      <c r="N25" s="224"/>
      <c r="O25" s="224"/>
      <c r="P25" s="224"/>
      <c r="Q25" s="225"/>
      <c r="R25" s="225"/>
      <c r="S25" s="225"/>
      <c r="T25" s="225"/>
      <c r="U25" s="225"/>
      <c r="V25" s="226"/>
      <c r="W25" s="226"/>
      <c r="X25" s="226"/>
      <c r="Y25" s="226"/>
      <c r="Z25" s="226"/>
      <c r="AA25" s="227"/>
      <c r="AB25" s="228"/>
      <c r="AC25" s="228"/>
      <c r="AD25" s="228"/>
      <c r="AE25" s="228"/>
      <c r="AF25" s="229">
        <f t="shared" si="0"/>
        <v>547.75</v>
      </c>
      <c r="AG25" s="280" t="s">
        <v>307</v>
      </c>
      <c r="AK25" s="114"/>
      <c r="AL25" s="114"/>
      <c r="AM25" s="114"/>
    </row>
    <row r="26" spans="1:41" x14ac:dyDescent="0.2">
      <c r="A26" s="122"/>
      <c r="B26" s="119"/>
      <c r="C26" s="220"/>
      <c r="D26" s="215"/>
      <c r="E26" s="216"/>
      <c r="F26" s="216"/>
      <c r="G26" s="145"/>
      <c r="H26" s="176"/>
      <c r="I26" s="182">
        <v>43754</v>
      </c>
      <c r="J26" s="205">
        <v>326</v>
      </c>
      <c r="K26" s="207" t="s">
        <v>193</v>
      </c>
      <c r="L26" s="207" t="s">
        <v>293</v>
      </c>
      <c r="M26" s="224"/>
      <c r="N26" s="224"/>
      <c r="O26" s="224"/>
      <c r="P26" s="224"/>
      <c r="Q26" s="225"/>
      <c r="R26" s="225"/>
      <c r="S26" s="225"/>
      <c r="T26" s="225"/>
      <c r="U26" s="225"/>
      <c r="V26" s="226"/>
      <c r="W26" s="226"/>
      <c r="X26" s="226"/>
      <c r="Y26" s="226"/>
      <c r="Z26" s="226">
        <v>70</v>
      </c>
      <c r="AA26" s="227"/>
      <c r="AB26" s="228"/>
      <c r="AC26" s="228"/>
      <c r="AD26" s="228"/>
      <c r="AE26" s="228"/>
      <c r="AF26" s="229">
        <f t="shared" si="0"/>
        <v>70</v>
      </c>
      <c r="AG26" s="280" t="s">
        <v>307</v>
      </c>
      <c r="AK26" s="114"/>
      <c r="AL26" s="114"/>
      <c r="AM26" s="114"/>
    </row>
    <row r="27" spans="1:41" x14ac:dyDescent="0.2">
      <c r="A27" s="122"/>
      <c r="B27" s="119"/>
      <c r="C27" s="220"/>
      <c r="D27" s="215"/>
      <c r="E27" s="216"/>
      <c r="F27" s="216"/>
      <c r="G27" s="145"/>
      <c r="H27" s="176"/>
      <c r="I27" s="182">
        <v>43770</v>
      </c>
      <c r="J27" s="205" t="s">
        <v>154</v>
      </c>
      <c r="K27" s="207" t="s">
        <v>236</v>
      </c>
      <c r="L27" s="207" t="s">
        <v>310</v>
      </c>
      <c r="M27" s="224">
        <v>547.75</v>
      </c>
      <c r="N27" s="224"/>
      <c r="O27" s="224"/>
      <c r="P27" s="224"/>
      <c r="Q27" s="225"/>
      <c r="R27" s="225"/>
      <c r="S27" s="225"/>
      <c r="T27" s="225"/>
      <c r="U27" s="225"/>
      <c r="V27" s="226"/>
      <c r="W27" s="226"/>
      <c r="X27" s="226"/>
      <c r="Y27" s="226"/>
      <c r="Z27" s="226"/>
      <c r="AA27" s="227"/>
      <c r="AB27" s="228"/>
      <c r="AC27" s="228"/>
      <c r="AD27" s="228"/>
      <c r="AE27" s="228"/>
      <c r="AF27" s="229">
        <f t="shared" si="0"/>
        <v>547.75</v>
      </c>
      <c r="AG27" s="280" t="s">
        <v>307</v>
      </c>
      <c r="AK27" s="114"/>
      <c r="AL27" s="114"/>
      <c r="AM27" s="114"/>
    </row>
    <row r="28" spans="1:41" x14ac:dyDescent="0.2">
      <c r="A28" s="122"/>
      <c r="B28" s="119"/>
      <c r="C28" s="220"/>
      <c r="D28" s="215"/>
      <c r="E28" s="216"/>
      <c r="F28" s="216"/>
      <c r="G28" s="145"/>
      <c r="H28" s="176"/>
      <c r="I28" s="182">
        <v>43776</v>
      </c>
      <c r="J28" s="205">
        <v>327</v>
      </c>
      <c r="K28" s="207" t="s">
        <v>51</v>
      </c>
      <c r="L28" s="207" t="s">
        <v>294</v>
      </c>
      <c r="M28" s="224"/>
      <c r="N28" s="224"/>
      <c r="O28" s="224"/>
      <c r="P28" s="224"/>
      <c r="Q28" s="225"/>
      <c r="R28" s="225"/>
      <c r="S28" s="225"/>
      <c r="T28" s="225"/>
      <c r="U28" s="225"/>
      <c r="V28" s="226"/>
      <c r="W28" s="226"/>
      <c r="X28" s="226"/>
      <c r="Y28" s="226"/>
      <c r="Z28" s="226"/>
      <c r="AA28" s="227"/>
      <c r="AB28" s="228"/>
      <c r="AC28" s="228"/>
      <c r="AD28" s="228">
        <v>20</v>
      </c>
      <c r="AE28" s="228"/>
      <c r="AF28" s="229">
        <f t="shared" si="0"/>
        <v>20</v>
      </c>
      <c r="AG28" s="280" t="s">
        <v>307</v>
      </c>
      <c r="AK28" s="114"/>
      <c r="AL28" s="114"/>
      <c r="AM28" s="114"/>
    </row>
    <row r="29" spans="1:41" ht="25.5" x14ac:dyDescent="0.2">
      <c r="A29" s="122"/>
      <c r="B29" s="119"/>
      <c r="C29" s="220"/>
      <c r="D29" s="215"/>
      <c r="E29" s="216"/>
      <c r="F29" s="216"/>
      <c r="G29" s="145"/>
      <c r="H29" s="176"/>
      <c r="I29" s="182">
        <v>43776</v>
      </c>
      <c r="J29" s="205">
        <v>328</v>
      </c>
      <c r="K29" s="207" t="s">
        <v>193</v>
      </c>
      <c r="L29" s="276" t="s">
        <v>295</v>
      </c>
      <c r="M29" s="224"/>
      <c r="N29" s="224"/>
      <c r="O29" s="224"/>
      <c r="P29" s="224"/>
      <c r="Q29" s="225"/>
      <c r="R29" s="225"/>
      <c r="S29" s="225"/>
      <c r="T29" s="225"/>
      <c r="U29" s="225"/>
      <c r="V29" s="226"/>
      <c r="W29" s="226"/>
      <c r="X29" s="226"/>
      <c r="Y29" s="226"/>
      <c r="Z29" s="226">
        <v>57.13</v>
      </c>
      <c r="AA29" s="227"/>
      <c r="AB29" s="228"/>
      <c r="AC29" s="228"/>
      <c r="AD29" s="228">
        <v>30</v>
      </c>
      <c r="AE29" s="228"/>
      <c r="AF29" s="229">
        <f t="shared" si="0"/>
        <v>87.13</v>
      </c>
      <c r="AG29" s="280" t="s">
        <v>307</v>
      </c>
      <c r="AK29" s="114"/>
      <c r="AL29" s="114"/>
      <c r="AM29" s="114"/>
    </row>
    <row r="30" spans="1:41" x14ac:dyDescent="0.2">
      <c r="A30" s="122"/>
      <c r="B30" s="119"/>
      <c r="C30" s="220"/>
      <c r="D30" s="215"/>
      <c r="E30" s="216"/>
      <c r="F30" s="216"/>
      <c r="G30" s="145"/>
      <c r="H30" s="176"/>
      <c r="I30" s="182">
        <v>43776</v>
      </c>
      <c r="J30" s="205">
        <v>329</v>
      </c>
      <c r="K30" s="207" t="s">
        <v>258</v>
      </c>
      <c r="L30" s="207" t="s">
        <v>297</v>
      </c>
      <c r="M30" s="224"/>
      <c r="N30" s="224"/>
      <c r="O30" s="224"/>
      <c r="P30" s="224"/>
      <c r="Q30" s="225"/>
      <c r="R30" s="225"/>
      <c r="S30" s="225"/>
      <c r="T30" s="225"/>
      <c r="U30" s="225"/>
      <c r="V30" s="226"/>
      <c r="W30" s="226"/>
      <c r="X30" s="226"/>
      <c r="Y30" s="226"/>
      <c r="Z30" s="226"/>
      <c r="AA30" s="227"/>
      <c r="AB30" s="228"/>
      <c r="AC30" s="228"/>
      <c r="AD30" s="228"/>
      <c r="AE30" s="228">
        <v>225</v>
      </c>
      <c r="AF30" s="229">
        <f t="shared" si="0"/>
        <v>225</v>
      </c>
      <c r="AG30" s="280" t="s">
        <v>307</v>
      </c>
      <c r="AK30" s="114"/>
      <c r="AL30" s="114"/>
      <c r="AM30" s="114"/>
    </row>
    <row r="31" spans="1:41" x14ac:dyDescent="0.2">
      <c r="A31" s="213"/>
      <c r="B31" s="119"/>
      <c r="C31" s="214"/>
      <c r="D31" s="215"/>
      <c r="E31" s="216"/>
      <c r="F31" s="216"/>
      <c r="G31" s="119"/>
      <c r="H31" s="176"/>
      <c r="I31" s="195">
        <v>43778</v>
      </c>
      <c r="J31" s="205">
        <v>330</v>
      </c>
      <c r="K31" s="207" t="s">
        <v>255</v>
      </c>
      <c r="L31" s="207" t="s">
        <v>177</v>
      </c>
      <c r="M31" s="224"/>
      <c r="N31" s="224"/>
      <c r="O31" s="224"/>
      <c r="P31" s="224"/>
      <c r="Q31" s="225"/>
      <c r="R31" s="225"/>
      <c r="S31" s="225">
        <v>40</v>
      </c>
      <c r="T31" s="225"/>
      <c r="U31" s="225"/>
      <c r="V31" s="226"/>
      <c r="W31" s="226"/>
      <c r="X31" s="226"/>
      <c r="Y31" s="226"/>
      <c r="Z31" s="226"/>
      <c r="AA31" s="227"/>
      <c r="AB31" s="228"/>
      <c r="AC31" s="228"/>
      <c r="AD31" s="228"/>
      <c r="AE31" s="228"/>
      <c r="AF31" s="229">
        <f t="shared" si="0"/>
        <v>40</v>
      </c>
      <c r="AG31" s="280" t="s">
        <v>307</v>
      </c>
      <c r="AK31" s="114"/>
      <c r="AL31" s="114"/>
      <c r="AM31" s="114"/>
      <c r="AN31" s="114"/>
      <c r="AO31" s="114"/>
    </row>
    <row r="32" spans="1:41" ht="25.5" x14ac:dyDescent="0.2">
      <c r="A32" s="213"/>
      <c r="B32" s="119"/>
      <c r="C32" s="214"/>
      <c r="D32" s="215"/>
      <c r="E32" s="216"/>
      <c r="F32" s="216"/>
      <c r="G32" s="119"/>
      <c r="H32" s="176"/>
      <c r="I32" s="195">
        <v>43779</v>
      </c>
      <c r="J32" s="205">
        <v>331</v>
      </c>
      <c r="K32" s="325" t="s">
        <v>246</v>
      </c>
      <c r="L32" s="276" t="s">
        <v>385</v>
      </c>
      <c r="M32" s="224"/>
      <c r="N32" s="224"/>
      <c r="O32" s="224"/>
      <c r="P32" s="224"/>
      <c r="Q32" s="225"/>
      <c r="R32" s="225"/>
      <c r="S32" s="225"/>
      <c r="T32" s="225"/>
      <c r="U32" s="225"/>
      <c r="V32" s="226"/>
      <c r="W32" s="226"/>
      <c r="X32" s="226"/>
      <c r="Y32" s="226"/>
      <c r="Z32" s="226"/>
      <c r="AA32" s="227"/>
      <c r="AB32" s="228"/>
      <c r="AC32" s="228"/>
      <c r="AD32" s="228"/>
      <c r="AE32" s="228">
        <v>1500</v>
      </c>
      <c r="AF32" s="229">
        <f t="shared" si="0"/>
        <v>1500</v>
      </c>
      <c r="AG32" s="280" t="s">
        <v>307</v>
      </c>
      <c r="AK32" s="114"/>
      <c r="AL32" s="114"/>
      <c r="AM32" s="114"/>
      <c r="AN32" s="114"/>
      <c r="AO32" s="114"/>
    </row>
    <row r="33" spans="1:41" x14ac:dyDescent="0.2">
      <c r="A33" s="213"/>
      <c r="B33" s="119"/>
      <c r="C33" s="214"/>
      <c r="D33" s="215"/>
      <c r="E33" s="216"/>
      <c r="F33" s="216"/>
      <c r="G33" s="119"/>
      <c r="H33" s="176"/>
      <c r="I33" s="195">
        <v>43790</v>
      </c>
      <c r="J33" s="205">
        <v>332</v>
      </c>
      <c r="K33" s="207" t="s">
        <v>195</v>
      </c>
      <c r="L33" s="207" t="s">
        <v>15</v>
      </c>
      <c r="M33" s="224"/>
      <c r="N33" s="224"/>
      <c r="O33" s="224"/>
      <c r="P33" s="224"/>
      <c r="Q33" s="225"/>
      <c r="R33" s="225">
        <v>290.81</v>
      </c>
      <c r="S33" s="225"/>
      <c r="T33" s="225"/>
      <c r="U33" s="225"/>
      <c r="V33" s="226"/>
      <c r="W33" s="226"/>
      <c r="X33" s="226"/>
      <c r="Y33" s="226"/>
      <c r="Z33" s="226"/>
      <c r="AA33" s="227"/>
      <c r="AB33" s="228"/>
      <c r="AC33" s="228"/>
      <c r="AD33" s="228"/>
      <c r="AE33" s="228"/>
      <c r="AF33" s="229">
        <f t="shared" si="0"/>
        <v>290.81</v>
      </c>
      <c r="AG33" s="280" t="s">
        <v>307</v>
      </c>
      <c r="AK33" s="114"/>
      <c r="AL33" s="114"/>
      <c r="AM33" s="114"/>
      <c r="AN33" s="114"/>
      <c r="AO33" s="114"/>
    </row>
    <row r="34" spans="1:41" x14ac:dyDescent="0.2">
      <c r="A34" s="213"/>
      <c r="B34" s="119"/>
      <c r="C34" s="214"/>
      <c r="D34" s="215"/>
      <c r="E34" s="216"/>
      <c r="F34" s="216"/>
      <c r="G34" s="119"/>
      <c r="H34" s="212"/>
      <c r="I34" s="195">
        <v>43794</v>
      </c>
      <c r="J34" s="205">
        <v>333</v>
      </c>
      <c r="K34" s="207" t="s">
        <v>298</v>
      </c>
      <c r="L34" s="207" t="s">
        <v>248</v>
      </c>
      <c r="M34" s="224"/>
      <c r="N34" s="224"/>
      <c r="O34" s="224"/>
      <c r="P34" s="224"/>
      <c r="Q34" s="225"/>
      <c r="R34" s="225"/>
      <c r="S34" s="225"/>
      <c r="T34" s="225"/>
      <c r="U34" s="225"/>
      <c r="V34" s="226"/>
      <c r="W34" s="226"/>
      <c r="X34" s="226"/>
      <c r="Y34" s="226"/>
      <c r="Z34" s="226">
        <v>125</v>
      </c>
      <c r="AA34" s="227"/>
      <c r="AB34" s="228"/>
      <c r="AC34" s="228"/>
      <c r="AD34" s="228"/>
      <c r="AE34" s="228"/>
      <c r="AF34" s="229">
        <f t="shared" si="0"/>
        <v>125</v>
      </c>
      <c r="AG34" s="280" t="s">
        <v>307</v>
      </c>
      <c r="AK34" s="114"/>
      <c r="AL34" s="114"/>
      <c r="AM34" s="114"/>
      <c r="AN34" s="114"/>
      <c r="AO34" s="114"/>
    </row>
    <row r="35" spans="1:41" x14ac:dyDescent="0.2">
      <c r="A35" s="213"/>
      <c r="B35" s="119"/>
      <c r="C35" s="214"/>
      <c r="D35" s="215"/>
      <c r="E35" s="216"/>
      <c r="F35" s="216"/>
      <c r="G35" s="119"/>
      <c r="H35" s="212"/>
      <c r="I35" s="195">
        <v>43798</v>
      </c>
      <c r="J35" s="205">
        <v>334</v>
      </c>
      <c r="K35" s="207" t="s">
        <v>250</v>
      </c>
      <c r="L35" s="207" t="s">
        <v>251</v>
      </c>
      <c r="M35" s="224"/>
      <c r="N35" s="224"/>
      <c r="O35" s="224"/>
      <c r="P35" s="224"/>
      <c r="Q35" s="225"/>
      <c r="R35" s="225"/>
      <c r="S35" s="225"/>
      <c r="T35" s="225"/>
      <c r="U35" s="225"/>
      <c r="V35" s="226"/>
      <c r="W35" s="226"/>
      <c r="X35" s="226"/>
      <c r="Y35" s="226"/>
      <c r="Z35" s="226"/>
      <c r="AA35" s="227"/>
      <c r="AB35" s="228"/>
      <c r="AC35" s="228"/>
      <c r="AD35" s="228"/>
      <c r="AE35" s="228">
        <v>525</v>
      </c>
      <c r="AF35" s="229">
        <f t="shared" si="0"/>
        <v>525</v>
      </c>
      <c r="AG35" s="280" t="s">
        <v>307</v>
      </c>
      <c r="AK35" s="114"/>
      <c r="AL35" s="114"/>
      <c r="AM35" s="114"/>
      <c r="AN35" s="114"/>
      <c r="AO35" s="114"/>
    </row>
    <row r="36" spans="1:41" x14ac:dyDescent="0.2">
      <c r="A36" s="213"/>
      <c r="B36" s="119"/>
      <c r="C36" s="214"/>
      <c r="D36" s="215"/>
      <c r="E36" s="216"/>
      <c r="F36" s="216"/>
      <c r="G36" s="119"/>
      <c r="H36" s="212"/>
      <c r="I36" s="195">
        <v>43804</v>
      </c>
      <c r="J36" s="205">
        <v>335</v>
      </c>
      <c r="K36" s="207" t="s">
        <v>253</v>
      </c>
      <c r="L36" s="207" t="s">
        <v>252</v>
      </c>
      <c r="M36" s="224"/>
      <c r="N36" s="224"/>
      <c r="O36" s="224"/>
      <c r="P36" s="224"/>
      <c r="Q36" s="225"/>
      <c r="R36" s="225"/>
      <c r="S36" s="225"/>
      <c r="T36" s="225"/>
      <c r="U36" s="225"/>
      <c r="V36" s="226"/>
      <c r="W36" s="226"/>
      <c r="X36" s="226"/>
      <c r="Y36" s="226"/>
      <c r="Z36" s="226"/>
      <c r="AA36" s="227"/>
      <c r="AB36" s="228">
        <v>300</v>
      </c>
      <c r="AC36" s="228"/>
      <c r="AD36" s="228"/>
      <c r="AE36" s="228"/>
      <c r="AF36" s="229">
        <f t="shared" si="0"/>
        <v>300</v>
      </c>
      <c r="AG36" s="280" t="s">
        <v>307</v>
      </c>
      <c r="AK36" s="114"/>
      <c r="AL36" s="114"/>
      <c r="AM36" s="114"/>
      <c r="AN36" s="114"/>
      <c r="AO36" s="114"/>
    </row>
    <row r="37" spans="1:41" x14ac:dyDescent="0.2">
      <c r="A37" s="213"/>
      <c r="B37" s="119"/>
      <c r="C37" s="214"/>
      <c r="D37" s="215"/>
      <c r="E37" s="216"/>
      <c r="F37" s="216"/>
      <c r="G37" s="119"/>
      <c r="H37" s="212"/>
      <c r="I37" s="195">
        <v>43800</v>
      </c>
      <c r="J37" s="178" t="s">
        <v>154</v>
      </c>
      <c r="K37" s="207" t="s">
        <v>236</v>
      </c>
      <c r="L37" s="207" t="s">
        <v>276</v>
      </c>
      <c r="M37" s="224">
        <v>547.75</v>
      </c>
      <c r="N37" s="224"/>
      <c r="O37" s="224">
        <v>0</v>
      </c>
      <c r="P37" s="224"/>
      <c r="Q37" s="225"/>
      <c r="R37" s="225"/>
      <c r="S37" s="225"/>
      <c r="T37" s="225"/>
      <c r="U37" s="225"/>
      <c r="V37" s="226"/>
      <c r="W37" s="226"/>
      <c r="X37" s="226"/>
      <c r="Y37" s="226"/>
      <c r="Z37" s="226"/>
      <c r="AA37" s="227"/>
      <c r="AB37" s="228"/>
      <c r="AC37" s="228"/>
      <c r="AD37" s="228"/>
      <c r="AE37" s="228"/>
      <c r="AF37" s="229">
        <f t="shared" si="0"/>
        <v>547.75</v>
      </c>
      <c r="AG37" s="280" t="s">
        <v>307</v>
      </c>
      <c r="AK37" s="114"/>
      <c r="AL37" s="114"/>
      <c r="AM37" s="114"/>
      <c r="AN37" s="114"/>
      <c r="AO37" s="114"/>
    </row>
    <row r="38" spans="1:41" x14ac:dyDescent="0.2">
      <c r="A38" s="213"/>
      <c r="B38" s="119"/>
      <c r="C38" s="214"/>
      <c r="D38" s="215"/>
      <c r="E38" s="216"/>
      <c r="F38" s="216"/>
      <c r="G38" s="119"/>
      <c r="H38" s="212"/>
      <c r="I38" s="189">
        <v>43798</v>
      </c>
      <c r="J38" s="205">
        <v>336</v>
      </c>
      <c r="K38" s="123" t="s">
        <v>258</v>
      </c>
      <c r="L38" s="123" t="s">
        <v>299</v>
      </c>
      <c r="M38" s="224"/>
      <c r="N38" s="224"/>
      <c r="O38" s="224"/>
      <c r="P38" s="224"/>
      <c r="Q38" s="225"/>
      <c r="R38" s="225"/>
      <c r="S38" s="225"/>
      <c r="T38" s="225"/>
      <c r="U38" s="225"/>
      <c r="V38" s="226"/>
      <c r="W38" s="226"/>
      <c r="X38" s="226"/>
      <c r="Y38" s="226"/>
      <c r="Z38" s="226"/>
      <c r="AA38" s="227"/>
      <c r="AB38" s="228"/>
      <c r="AC38" s="228"/>
      <c r="AD38" s="228"/>
      <c r="AE38" s="228">
        <v>240.4</v>
      </c>
      <c r="AF38" s="229">
        <f t="shared" si="0"/>
        <v>240.4</v>
      </c>
      <c r="AG38" s="280" t="s">
        <v>307</v>
      </c>
      <c r="AK38" s="114"/>
      <c r="AL38" s="114"/>
      <c r="AM38" s="114"/>
      <c r="AN38" s="114"/>
      <c r="AO38" s="114"/>
    </row>
    <row r="39" spans="1:41" x14ac:dyDescent="0.2">
      <c r="A39" s="213"/>
      <c r="B39" s="119"/>
      <c r="C39" s="214"/>
      <c r="D39" s="223"/>
      <c r="E39" s="216"/>
      <c r="F39" s="216"/>
      <c r="G39" s="119"/>
      <c r="H39" s="212"/>
      <c r="I39" s="189">
        <v>43816</v>
      </c>
      <c r="J39" s="205">
        <v>337</v>
      </c>
      <c r="K39" s="123" t="s">
        <v>193</v>
      </c>
      <c r="L39" s="123" t="s">
        <v>300</v>
      </c>
      <c r="M39" s="224"/>
      <c r="N39" s="224"/>
      <c r="O39" s="224"/>
      <c r="P39" s="224"/>
      <c r="Q39" s="225"/>
      <c r="R39" s="225"/>
      <c r="S39" s="225"/>
      <c r="T39" s="225"/>
      <c r="U39" s="225"/>
      <c r="V39" s="226"/>
      <c r="W39" s="226"/>
      <c r="X39" s="226"/>
      <c r="Y39" s="226"/>
      <c r="Z39" s="226"/>
      <c r="AA39" s="227"/>
      <c r="AB39" s="228"/>
      <c r="AC39" s="228"/>
      <c r="AD39" s="228"/>
      <c r="AE39" s="228">
        <v>162.21</v>
      </c>
      <c r="AF39" s="229">
        <f t="shared" si="0"/>
        <v>162.21</v>
      </c>
      <c r="AG39" s="280" t="s">
        <v>307</v>
      </c>
      <c r="AK39" s="114"/>
      <c r="AL39" s="114"/>
      <c r="AM39" s="114"/>
      <c r="AN39" s="114"/>
      <c r="AO39" s="114"/>
    </row>
    <row r="40" spans="1:41" x14ac:dyDescent="0.2">
      <c r="A40" s="213"/>
      <c r="B40" s="119"/>
      <c r="C40" s="214"/>
      <c r="D40" s="223"/>
      <c r="E40" s="216"/>
      <c r="F40" s="216"/>
      <c r="G40" s="119"/>
      <c r="H40" s="212"/>
      <c r="I40" s="189">
        <v>43844</v>
      </c>
      <c r="J40" s="205">
        <v>338</v>
      </c>
      <c r="K40" s="123" t="s">
        <v>236</v>
      </c>
      <c r="L40" s="123" t="s">
        <v>301</v>
      </c>
      <c r="M40" s="224">
        <v>547.75</v>
      </c>
      <c r="N40" s="224"/>
      <c r="O40" s="224"/>
      <c r="P40" s="224"/>
      <c r="Q40" s="225"/>
      <c r="R40" s="225"/>
      <c r="S40" s="225"/>
      <c r="T40" s="225"/>
      <c r="U40" s="225"/>
      <c r="V40" s="226"/>
      <c r="W40" s="226"/>
      <c r="X40" s="226"/>
      <c r="Y40" s="226"/>
      <c r="Z40" s="226"/>
      <c r="AA40" s="227"/>
      <c r="AB40" s="228"/>
      <c r="AC40" s="228"/>
      <c r="AD40" s="228"/>
      <c r="AE40" s="228"/>
      <c r="AF40" s="229">
        <f t="shared" si="0"/>
        <v>547.75</v>
      </c>
      <c r="AG40" s="280" t="s">
        <v>307</v>
      </c>
      <c r="AK40" s="114"/>
      <c r="AL40" s="114"/>
      <c r="AM40" s="114"/>
      <c r="AN40" s="114"/>
      <c r="AO40" s="114"/>
    </row>
    <row r="41" spans="1:41" x14ac:dyDescent="0.2">
      <c r="A41" s="213"/>
      <c r="B41" s="119"/>
      <c r="C41" s="214"/>
      <c r="D41" s="223"/>
      <c r="E41" s="216"/>
      <c r="F41" s="216"/>
      <c r="G41" s="119"/>
      <c r="H41" s="212"/>
      <c r="I41" s="189">
        <v>43864</v>
      </c>
      <c r="J41" s="188" t="s">
        <v>154</v>
      </c>
      <c r="K41" s="123" t="s">
        <v>236</v>
      </c>
      <c r="L41" s="123" t="s">
        <v>304</v>
      </c>
      <c r="M41" s="224">
        <v>547.75</v>
      </c>
      <c r="N41" s="224"/>
      <c r="O41" s="224"/>
      <c r="P41" s="224"/>
      <c r="Q41" s="225"/>
      <c r="R41" s="225"/>
      <c r="S41" s="225"/>
      <c r="T41" s="225"/>
      <c r="U41" s="225"/>
      <c r="V41" s="226"/>
      <c r="W41" s="226"/>
      <c r="X41" s="226"/>
      <c r="Y41" s="226"/>
      <c r="Z41" s="226"/>
      <c r="AA41" s="227"/>
      <c r="AB41" s="228"/>
      <c r="AC41" s="228"/>
      <c r="AD41" s="228"/>
      <c r="AE41" s="228"/>
      <c r="AF41" s="229">
        <f t="shared" si="0"/>
        <v>547.75</v>
      </c>
      <c r="AG41" s="280" t="s">
        <v>307</v>
      </c>
      <c r="AK41" s="114"/>
      <c r="AL41" s="114"/>
      <c r="AM41" s="114"/>
      <c r="AN41" s="114"/>
      <c r="AO41" s="114"/>
    </row>
    <row r="42" spans="1:41" x14ac:dyDescent="0.2">
      <c r="A42" s="213"/>
      <c r="B42" s="119"/>
      <c r="C42" s="214"/>
      <c r="D42" s="223"/>
      <c r="E42" s="216"/>
      <c r="F42" s="216"/>
      <c r="G42" s="119"/>
      <c r="H42" s="212"/>
      <c r="I42" s="189">
        <v>43878</v>
      </c>
      <c r="J42" s="204">
        <v>339</v>
      </c>
      <c r="K42" s="123" t="s">
        <v>193</v>
      </c>
      <c r="L42" s="123" t="s">
        <v>392</v>
      </c>
      <c r="M42" s="224"/>
      <c r="N42" s="224"/>
      <c r="O42" s="224"/>
      <c r="P42" s="224"/>
      <c r="Q42" s="225"/>
      <c r="R42" s="278"/>
      <c r="S42" s="225"/>
      <c r="T42" s="225"/>
      <c r="U42" s="225"/>
      <c r="V42" s="226"/>
      <c r="W42" s="226"/>
      <c r="X42" s="226"/>
      <c r="Y42" s="226"/>
      <c r="Z42" s="226"/>
      <c r="AA42" s="227"/>
      <c r="AB42" s="228">
        <v>50</v>
      </c>
      <c r="AC42" s="228"/>
      <c r="AD42" s="228"/>
      <c r="AE42" s="240"/>
      <c r="AF42" s="286">
        <f>SUM(M42:AE42)</f>
        <v>50</v>
      </c>
      <c r="AG42" s="287" t="s">
        <v>307</v>
      </c>
      <c r="AK42" s="114"/>
    </row>
    <row r="43" spans="1:41" x14ac:dyDescent="0.2">
      <c r="A43" s="213"/>
      <c r="B43" s="119"/>
      <c r="C43" s="214"/>
      <c r="D43" s="223"/>
      <c r="E43" s="216"/>
      <c r="F43" s="216"/>
      <c r="G43" s="119"/>
      <c r="H43" s="212"/>
      <c r="I43" s="189">
        <v>43878</v>
      </c>
      <c r="J43" s="204">
        <v>340</v>
      </c>
      <c r="K43" s="123" t="s">
        <v>255</v>
      </c>
      <c r="L43" s="123" t="s">
        <v>305</v>
      </c>
      <c r="M43" s="224"/>
      <c r="N43" s="224"/>
      <c r="O43" s="224"/>
      <c r="P43" s="224"/>
      <c r="Q43" s="225"/>
      <c r="R43" s="225"/>
      <c r="S43" s="225">
        <v>40</v>
      </c>
      <c r="T43" s="225"/>
      <c r="U43" s="225"/>
      <c r="V43" s="226"/>
      <c r="W43" s="226"/>
      <c r="X43" s="226"/>
      <c r="Y43" s="226"/>
      <c r="Z43" s="226"/>
      <c r="AA43" s="227"/>
      <c r="AB43" s="228"/>
      <c r="AC43" s="228"/>
      <c r="AD43" s="228"/>
      <c r="AE43" s="240"/>
      <c r="AF43" s="286">
        <f>SUM(M43:AE43)</f>
        <v>40</v>
      </c>
      <c r="AG43" s="285" t="s">
        <v>318</v>
      </c>
      <c r="AH43" s="288" t="s">
        <v>321</v>
      </c>
      <c r="AK43" s="114"/>
    </row>
    <row r="44" spans="1:41" x14ac:dyDescent="0.2">
      <c r="A44" s="213"/>
      <c r="B44" s="119"/>
      <c r="C44" s="214"/>
      <c r="D44" s="223"/>
      <c r="E44" s="216"/>
      <c r="F44" s="216"/>
      <c r="G44" s="119"/>
      <c r="H44" s="212"/>
      <c r="I44" s="189">
        <v>43891</v>
      </c>
      <c r="J44" s="204" t="s">
        <v>27</v>
      </c>
      <c r="K44" s="325" t="s">
        <v>236</v>
      </c>
      <c r="L44" s="284" t="s">
        <v>315</v>
      </c>
      <c r="M44" s="224">
        <v>547.75</v>
      </c>
      <c r="N44" s="224"/>
      <c r="O44" s="224"/>
      <c r="P44" s="224"/>
      <c r="Q44" s="225"/>
      <c r="R44" s="225"/>
      <c r="S44" s="225"/>
      <c r="T44" s="225"/>
      <c r="U44" s="225"/>
      <c r="V44" s="226"/>
      <c r="W44" s="226"/>
      <c r="X44" s="226"/>
      <c r="Y44" s="226"/>
      <c r="Z44" s="226"/>
      <c r="AA44" s="227"/>
      <c r="AB44" s="228"/>
      <c r="AC44" s="228"/>
      <c r="AD44" s="228"/>
      <c r="AE44" s="240"/>
      <c r="AF44" s="229">
        <f t="shared" si="0"/>
        <v>547.75</v>
      </c>
      <c r="AG44" s="280" t="s">
        <v>307</v>
      </c>
      <c r="AK44" s="114"/>
    </row>
    <row r="45" spans="1:41" ht="25.5" x14ac:dyDescent="0.2">
      <c r="A45" s="213"/>
      <c r="B45" s="119"/>
      <c r="C45" s="214"/>
      <c r="D45" s="223"/>
      <c r="E45" s="216"/>
      <c r="F45" s="216"/>
      <c r="G45" s="119"/>
      <c r="H45" s="212"/>
      <c r="I45" s="189">
        <v>43910</v>
      </c>
      <c r="J45" s="204">
        <v>341</v>
      </c>
      <c r="K45" s="123" t="s">
        <v>236</v>
      </c>
      <c r="L45" s="284" t="s">
        <v>312</v>
      </c>
      <c r="M45" s="224">
        <v>366</v>
      </c>
      <c r="N45" s="224"/>
      <c r="O45" s="224"/>
      <c r="P45" s="224"/>
      <c r="Q45" s="225"/>
      <c r="R45" s="225"/>
      <c r="S45" s="225"/>
      <c r="T45" s="225"/>
      <c r="U45" s="225"/>
      <c r="V45" s="226"/>
      <c r="W45" s="226"/>
      <c r="X45" s="226"/>
      <c r="Y45" s="226"/>
      <c r="Z45" s="226"/>
      <c r="AA45" s="227"/>
      <c r="AB45" s="228"/>
      <c r="AC45" s="228"/>
      <c r="AD45" s="228"/>
      <c r="AE45" s="240"/>
      <c r="AF45" s="229">
        <f t="shared" si="0"/>
        <v>366</v>
      </c>
      <c r="AG45" s="280" t="s">
        <v>307</v>
      </c>
      <c r="AK45" s="114"/>
    </row>
    <row r="46" spans="1:41" x14ac:dyDescent="0.2">
      <c r="A46" s="213"/>
      <c r="B46" s="119"/>
      <c r="C46" s="214"/>
      <c r="D46" s="223"/>
      <c r="E46" s="216"/>
      <c r="F46" s="216"/>
      <c r="G46" s="119"/>
      <c r="H46" s="212"/>
      <c r="I46" s="189">
        <v>43921</v>
      </c>
      <c r="J46" s="204" t="s">
        <v>319</v>
      </c>
      <c r="K46" s="123" t="s">
        <v>314</v>
      </c>
      <c r="L46" s="123" t="s">
        <v>320</v>
      </c>
      <c r="M46" s="224"/>
      <c r="N46" s="224"/>
      <c r="O46" s="224"/>
      <c r="P46" s="224"/>
      <c r="Q46" s="225"/>
      <c r="R46" s="225"/>
      <c r="S46" s="225"/>
      <c r="T46" s="225"/>
      <c r="U46" s="225">
        <v>12</v>
      </c>
      <c r="V46" s="226"/>
      <c r="W46" s="226"/>
      <c r="X46" s="226"/>
      <c r="Y46" s="226"/>
      <c r="Z46" s="226"/>
      <c r="AA46" s="227">
        <v>0</v>
      </c>
      <c r="AB46" s="228"/>
      <c r="AC46" s="228"/>
      <c r="AD46" s="228"/>
      <c r="AE46" s="240"/>
      <c r="AF46" s="229">
        <f t="shared" si="0"/>
        <v>12</v>
      </c>
      <c r="AG46" s="114" t="s">
        <v>307</v>
      </c>
      <c r="AK46" s="114"/>
    </row>
    <row r="47" spans="1:41" ht="13.5" thickBot="1" x14ac:dyDescent="0.25">
      <c r="A47" s="260"/>
      <c r="B47" s="229"/>
      <c r="C47" s="249"/>
      <c r="D47" s="221"/>
      <c r="E47" s="219"/>
      <c r="F47" s="219"/>
      <c r="G47" s="229">
        <f>SUM(G8:G46)</f>
        <v>39101.31</v>
      </c>
      <c r="H47" s="212"/>
      <c r="I47" s="189"/>
      <c r="J47" s="188"/>
      <c r="K47" s="123" t="s">
        <v>261</v>
      </c>
      <c r="L47" s="119"/>
      <c r="M47" s="224">
        <f>SUM(M8:M46)</f>
        <v>5962.15</v>
      </c>
      <c r="N47" s="224">
        <f t="shared" ref="N47:AE47" si="2">SUM(N8:N46)</f>
        <v>0</v>
      </c>
      <c r="O47" s="224">
        <f t="shared" si="2"/>
        <v>120.8</v>
      </c>
      <c r="P47" s="224">
        <f t="shared" si="2"/>
        <v>125</v>
      </c>
      <c r="Q47" s="224">
        <f t="shared" si="2"/>
        <v>391.4</v>
      </c>
      <c r="R47" s="224">
        <f t="shared" si="2"/>
        <v>290.81</v>
      </c>
      <c r="S47" s="224">
        <f t="shared" si="2"/>
        <v>140</v>
      </c>
      <c r="T47" s="224">
        <f t="shared" si="2"/>
        <v>40</v>
      </c>
      <c r="U47" s="224">
        <f t="shared" si="2"/>
        <v>47</v>
      </c>
      <c r="V47" s="224">
        <f t="shared" si="2"/>
        <v>0</v>
      </c>
      <c r="W47" s="224">
        <f t="shared" si="2"/>
        <v>134.19</v>
      </c>
      <c r="X47" s="224">
        <f t="shared" si="2"/>
        <v>0</v>
      </c>
      <c r="Y47" s="224">
        <f t="shared" si="2"/>
        <v>300</v>
      </c>
      <c r="Z47" s="224">
        <f t="shared" si="2"/>
        <v>343.89</v>
      </c>
      <c r="AA47" s="224">
        <f t="shared" si="2"/>
        <v>0</v>
      </c>
      <c r="AB47" s="224">
        <f t="shared" si="2"/>
        <v>1593.8500000000022</v>
      </c>
      <c r="AC47" s="224">
        <f t="shared" si="2"/>
        <v>23756.149999999998</v>
      </c>
      <c r="AD47" s="224">
        <f t="shared" si="2"/>
        <v>50</v>
      </c>
      <c r="AE47" s="224">
        <f t="shared" si="2"/>
        <v>2652.61</v>
      </c>
      <c r="AF47" s="261">
        <f t="shared" si="0"/>
        <v>35947.85</v>
      </c>
      <c r="AK47" s="114"/>
    </row>
    <row r="48" spans="1:41" ht="18.75" x14ac:dyDescent="0.3">
      <c r="A48" s="117"/>
      <c r="D48" s="144"/>
      <c r="H48" s="212"/>
      <c r="N48" s="116" t="s">
        <v>326</v>
      </c>
      <c r="AC48" s="116"/>
      <c r="AD48" s="116"/>
      <c r="AF48" s="295">
        <f>+G47-AF47</f>
        <v>3153.4599999999991</v>
      </c>
      <c r="AG48" s="296" t="s">
        <v>386</v>
      </c>
      <c r="AH48" s="296"/>
      <c r="AI48" s="296"/>
      <c r="AJ48" s="296"/>
      <c r="AK48" s="297"/>
    </row>
    <row r="49" spans="1:37" ht="19.5" thickBot="1" x14ac:dyDescent="0.35">
      <c r="A49" s="117"/>
      <c r="D49" s="144"/>
      <c r="H49" s="212"/>
      <c r="AC49" s="116"/>
      <c r="AD49" s="116"/>
      <c r="AF49" s="298">
        <f>+'Savings Account Cash Book'!G25</f>
        <v>14960.809999999998</v>
      </c>
      <c r="AG49" s="299" t="s">
        <v>289</v>
      </c>
      <c r="AH49" s="299"/>
      <c r="AI49" s="299"/>
      <c r="AJ49" s="299"/>
      <c r="AK49" s="300"/>
    </row>
    <row r="50" spans="1:37" ht="19.5" thickBot="1" x14ac:dyDescent="0.35">
      <c r="A50" s="117"/>
      <c r="D50" s="144"/>
      <c r="H50" s="212"/>
      <c r="AC50" s="116"/>
      <c r="AD50" s="116"/>
      <c r="AF50" s="301">
        <f>+AF49+AF48</f>
        <v>18114.269999999997</v>
      </c>
      <c r="AG50" s="274" t="s">
        <v>330</v>
      </c>
      <c r="AH50" s="272"/>
      <c r="AI50" s="272"/>
      <c r="AJ50" s="272"/>
      <c r="AK50" s="273"/>
    </row>
    <row r="51" spans="1:37" x14ac:dyDescent="0.2">
      <c r="A51" s="117"/>
      <c r="D51" s="144"/>
      <c r="H51" s="212"/>
      <c r="AC51" s="116"/>
      <c r="AD51" s="116"/>
      <c r="AG51" s="270"/>
      <c r="AH51" s="271"/>
      <c r="AI51" s="271"/>
      <c r="AJ51" s="271"/>
      <c r="AK51" s="271"/>
    </row>
    <row r="52" spans="1:37" x14ac:dyDescent="0.2">
      <c r="A52" s="117"/>
      <c r="D52" s="144"/>
      <c r="H52" s="212"/>
      <c r="AC52" s="116"/>
      <c r="AD52" s="116"/>
      <c r="AF52" s="114" t="s">
        <v>325</v>
      </c>
      <c r="AG52" s="114" t="s">
        <v>323</v>
      </c>
      <c r="AH52" s="271"/>
      <c r="AI52" s="271"/>
      <c r="AJ52" s="271"/>
      <c r="AK52" s="271"/>
    </row>
    <row r="53" spans="1:37" ht="18.75" x14ac:dyDescent="0.3">
      <c r="A53" s="117"/>
      <c r="D53" s="144"/>
      <c r="H53" s="212"/>
      <c r="AC53" s="116"/>
      <c r="AD53" s="116"/>
      <c r="AF53" s="290"/>
      <c r="AG53" s="291"/>
      <c r="AH53" s="271"/>
      <c r="AI53" s="271"/>
      <c r="AJ53" s="271"/>
      <c r="AK53" s="271"/>
    </row>
    <row r="54" spans="1:37" x14ac:dyDescent="0.2">
      <c r="A54" s="117"/>
      <c r="D54" s="144"/>
      <c r="H54" s="212"/>
      <c r="AC54" s="116"/>
      <c r="AD54" s="116"/>
      <c r="AE54" s="113"/>
      <c r="AF54" s="113"/>
      <c r="AG54" s="271"/>
      <c r="AH54" s="271"/>
      <c r="AI54" s="271"/>
      <c r="AJ54" s="271"/>
      <c r="AK54" s="271"/>
    </row>
    <row r="55" spans="1:37" x14ac:dyDescent="0.2">
      <c r="A55" s="117"/>
      <c r="D55" s="144"/>
      <c r="H55" s="212"/>
      <c r="AC55" s="116"/>
      <c r="AD55" s="116"/>
      <c r="AE55" s="113"/>
      <c r="AF55" s="113"/>
      <c r="AK55" s="114"/>
    </row>
    <row r="56" spans="1:37" ht="76.5" x14ac:dyDescent="0.2">
      <c r="A56" s="117"/>
      <c r="D56" s="144"/>
      <c r="H56" s="212"/>
      <c r="M56" s="253" t="s">
        <v>271</v>
      </c>
      <c r="N56" s="253" t="s">
        <v>201</v>
      </c>
      <c r="O56" s="253" t="s">
        <v>281</v>
      </c>
      <c r="P56" s="253" t="s">
        <v>235</v>
      </c>
      <c r="Q56" s="254" t="s">
        <v>43</v>
      </c>
      <c r="R56" s="254" t="s">
        <v>15</v>
      </c>
      <c r="S56" s="254" t="s">
        <v>280</v>
      </c>
      <c r="T56" s="254" t="s">
        <v>228</v>
      </c>
      <c r="U56" s="254" t="s">
        <v>215</v>
      </c>
      <c r="V56" s="264" t="s">
        <v>285</v>
      </c>
      <c r="W56" s="255" t="s">
        <v>274</v>
      </c>
      <c r="X56" s="255" t="s">
        <v>262</v>
      </c>
      <c r="Y56" s="255" t="s">
        <v>284</v>
      </c>
      <c r="Z56" s="255" t="s">
        <v>278</v>
      </c>
      <c r="AA56" s="256" t="s">
        <v>11</v>
      </c>
      <c r="AB56" s="257" t="s">
        <v>4</v>
      </c>
      <c r="AC56" s="257" t="s">
        <v>229</v>
      </c>
      <c r="AD56" s="257" t="s">
        <v>259</v>
      </c>
      <c r="AE56" s="257" t="s">
        <v>273</v>
      </c>
      <c r="AF56" s="275" t="s">
        <v>283</v>
      </c>
      <c r="AG56" s="275" t="s">
        <v>282</v>
      </c>
      <c r="AH56" s="275" t="s">
        <v>290</v>
      </c>
      <c r="AK56" s="114"/>
    </row>
    <row r="57" spans="1:37" ht="15" x14ac:dyDescent="0.25">
      <c r="A57" s="117"/>
      <c r="D57" s="144"/>
      <c r="H57" s="212"/>
      <c r="L57" s="119" t="s">
        <v>270</v>
      </c>
      <c r="M57" s="263">
        <v>8798</v>
      </c>
      <c r="N57" s="263">
        <v>0</v>
      </c>
      <c r="O57" s="263">
        <v>0</v>
      </c>
      <c r="P57" s="263">
        <v>100</v>
      </c>
      <c r="Q57" s="263">
        <v>440</v>
      </c>
      <c r="R57" s="263">
        <v>300</v>
      </c>
      <c r="S57" s="263">
        <v>200</v>
      </c>
      <c r="T57" s="263">
        <v>300</v>
      </c>
      <c r="U57" s="263">
        <f>175+40</f>
        <v>215</v>
      </c>
      <c r="V57" s="263">
        <v>0</v>
      </c>
      <c r="W57" s="263">
        <v>135</v>
      </c>
      <c r="X57" s="263">
        <v>0</v>
      </c>
      <c r="Y57" s="263">
        <v>300</v>
      </c>
      <c r="Z57" s="263">
        <f>2222-Y57-W57</f>
        <v>1787</v>
      </c>
      <c r="AA57" s="263">
        <v>162</v>
      </c>
      <c r="AB57" s="263">
        <v>1000</v>
      </c>
      <c r="AC57" s="282"/>
      <c r="AD57" s="263">
        <v>25</v>
      </c>
      <c r="AE57" s="263">
        <v>2125</v>
      </c>
      <c r="AF57" s="281">
        <f>SUM(M57:AE57)</f>
        <v>15887</v>
      </c>
      <c r="AG57" s="266">
        <v>2000</v>
      </c>
      <c r="AH57" s="123">
        <f>+AG57+AF57</f>
        <v>17887</v>
      </c>
    </row>
    <row r="58" spans="1:37" ht="15" x14ac:dyDescent="0.25">
      <c r="A58" s="117"/>
      <c r="D58" s="144"/>
      <c r="H58" s="212"/>
      <c r="L58" s="119" t="s">
        <v>263</v>
      </c>
      <c r="M58" s="258">
        <f>+M57-M47</f>
        <v>2835.8500000000004</v>
      </c>
      <c r="N58" s="258">
        <f t="shared" ref="N58:AE58" si="3">+N57-N47</f>
        <v>0</v>
      </c>
      <c r="O58" s="258">
        <f t="shared" si="3"/>
        <v>-120.8</v>
      </c>
      <c r="P58" s="258">
        <f t="shared" si="3"/>
        <v>-25</v>
      </c>
      <c r="Q58" s="258">
        <f t="shared" si="3"/>
        <v>48.600000000000023</v>
      </c>
      <c r="R58" s="258">
        <f t="shared" si="3"/>
        <v>9.1899999999999977</v>
      </c>
      <c r="S58" s="258">
        <f t="shared" si="3"/>
        <v>60</v>
      </c>
      <c r="T58" s="258">
        <f t="shared" si="3"/>
        <v>260</v>
      </c>
      <c r="U58" s="258">
        <f t="shared" si="3"/>
        <v>168</v>
      </c>
      <c r="V58" s="258">
        <f t="shared" si="3"/>
        <v>0</v>
      </c>
      <c r="W58" s="258">
        <f t="shared" si="3"/>
        <v>0.81000000000000227</v>
      </c>
      <c r="X58" s="258">
        <f t="shared" si="3"/>
        <v>0</v>
      </c>
      <c r="Y58" s="258">
        <f t="shared" si="3"/>
        <v>0</v>
      </c>
      <c r="Z58" s="258">
        <f t="shared" si="3"/>
        <v>1443.1100000000001</v>
      </c>
      <c r="AA58" s="258">
        <f t="shared" si="3"/>
        <v>162</v>
      </c>
      <c r="AB58" s="258">
        <f t="shared" si="3"/>
        <v>-593.85000000000218</v>
      </c>
      <c r="AC58" s="283"/>
      <c r="AD58" s="258">
        <f t="shared" si="3"/>
        <v>-25</v>
      </c>
      <c r="AE58" s="258">
        <f t="shared" si="3"/>
        <v>-527.61000000000013</v>
      </c>
      <c r="AF58" s="281"/>
      <c r="AH58" s="260"/>
      <c r="AI58" s="267" t="s">
        <v>264</v>
      </c>
    </row>
    <row r="59" spans="1:37" x14ac:dyDescent="0.2">
      <c r="A59" s="117"/>
      <c r="D59" s="144"/>
      <c r="H59" s="212"/>
      <c r="L59" s="119"/>
      <c r="M59" s="229"/>
      <c r="N59" s="229"/>
      <c r="O59" s="229" t="s">
        <v>322</v>
      </c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60"/>
      <c r="AD59" s="260"/>
      <c r="AE59" s="260"/>
      <c r="AF59" s="260"/>
      <c r="AG59" s="260"/>
      <c r="AH59" s="260"/>
    </row>
    <row r="60" spans="1:37" x14ac:dyDescent="0.2">
      <c r="A60" s="117"/>
      <c r="D60" s="144"/>
      <c r="H60" s="212"/>
      <c r="L60" s="11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65"/>
      <c r="AB60" s="229"/>
      <c r="AC60" s="260"/>
      <c r="AD60" s="260"/>
      <c r="AE60" s="260"/>
      <c r="AF60" s="260"/>
      <c r="AG60" s="260"/>
      <c r="AH60" s="260"/>
    </row>
    <row r="61" spans="1:37" x14ac:dyDescent="0.2">
      <c r="A61" s="117"/>
      <c r="D61" s="144"/>
      <c r="H61" s="212"/>
    </row>
    <row r="62" spans="1:37" x14ac:dyDescent="0.2">
      <c r="A62" s="117"/>
      <c r="D62" s="144"/>
      <c r="H62" s="212"/>
      <c r="K62" s="262"/>
      <c r="L62" s="259"/>
      <c r="X62" s="114"/>
      <c r="Y62" s="114"/>
      <c r="Z62" s="114"/>
      <c r="AA62" s="114"/>
      <c r="AB62" s="114"/>
      <c r="AF62" s="113"/>
      <c r="AG62" s="113"/>
      <c r="AH62" s="113"/>
      <c r="AI62" s="113"/>
      <c r="AJ62" s="113"/>
    </row>
    <row r="63" spans="1:37" x14ac:dyDescent="0.2">
      <c r="A63" s="117"/>
      <c r="D63" s="144"/>
      <c r="H63" s="212"/>
      <c r="K63" s="262"/>
      <c r="L63" s="262" t="s">
        <v>272</v>
      </c>
      <c r="X63" s="114"/>
      <c r="Y63" s="114"/>
      <c r="Z63" s="114"/>
      <c r="AA63" s="114"/>
      <c r="AB63" s="114"/>
      <c r="AF63" s="113"/>
      <c r="AG63" s="113"/>
      <c r="AH63" s="113"/>
      <c r="AI63" s="113"/>
      <c r="AJ63" s="113"/>
    </row>
    <row r="64" spans="1:37" x14ac:dyDescent="0.2">
      <c r="A64" s="117"/>
      <c r="D64" s="144"/>
      <c r="H64" s="212"/>
      <c r="L64" s="114" t="s">
        <v>277</v>
      </c>
      <c r="X64" s="114"/>
      <c r="Y64" s="114"/>
      <c r="Z64" s="114"/>
      <c r="AA64" s="114"/>
      <c r="AB64" s="114"/>
      <c r="AF64" s="113"/>
      <c r="AG64" s="113"/>
      <c r="AH64" s="113"/>
      <c r="AI64" s="113"/>
      <c r="AJ64" s="113"/>
    </row>
    <row r="65" spans="1:36" x14ac:dyDescent="0.2">
      <c r="A65" s="117"/>
      <c r="D65" s="144"/>
      <c r="H65" s="212"/>
      <c r="L65" s="114" t="s">
        <v>279</v>
      </c>
      <c r="X65" s="114"/>
      <c r="Y65" s="114"/>
      <c r="Z65" s="114"/>
      <c r="AA65" s="114"/>
      <c r="AB65" s="114"/>
      <c r="AF65" s="113"/>
      <c r="AG65" s="113"/>
      <c r="AH65" s="113"/>
      <c r="AI65" s="113"/>
      <c r="AJ65" s="113"/>
    </row>
    <row r="66" spans="1:36" x14ac:dyDescent="0.2">
      <c r="A66" s="117"/>
      <c r="D66" s="144"/>
      <c r="H66" s="212"/>
      <c r="X66" s="114"/>
      <c r="Y66" s="114"/>
      <c r="Z66" s="114"/>
      <c r="AA66" s="114"/>
      <c r="AB66" s="114"/>
      <c r="AF66" s="113"/>
      <c r="AG66" s="113"/>
      <c r="AH66" s="113"/>
      <c r="AI66" s="113"/>
      <c r="AJ66" s="113"/>
    </row>
    <row r="67" spans="1:36" x14ac:dyDescent="0.2">
      <c r="A67" s="117"/>
      <c r="D67" s="144"/>
      <c r="H67" s="212"/>
      <c r="X67" s="114"/>
      <c r="Y67" s="114"/>
      <c r="Z67" s="114"/>
      <c r="AA67" s="114"/>
      <c r="AB67" s="114"/>
      <c r="AF67" s="113"/>
      <c r="AG67" s="113"/>
      <c r="AH67" s="113"/>
      <c r="AI67" s="113"/>
      <c r="AJ67" s="113"/>
    </row>
    <row r="68" spans="1:36" x14ac:dyDescent="0.2">
      <c r="A68" s="117"/>
      <c r="D68" s="144"/>
      <c r="H68" s="212"/>
      <c r="X68" s="114"/>
      <c r="Y68" s="114"/>
      <c r="Z68" s="114"/>
      <c r="AA68" s="114"/>
      <c r="AB68" s="114"/>
      <c r="AF68" s="113"/>
      <c r="AG68" s="113"/>
      <c r="AH68" s="113"/>
      <c r="AI68" s="113"/>
      <c r="AJ68" s="113"/>
    </row>
    <row r="69" spans="1:36" x14ac:dyDescent="0.2">
      <c r="A69" s="117"/>
      <c r="D69" s="144"/>
      <c r="H69" s="212"/>
      <c r="X69" s="114"/>
      <c r="Y69" s="114"/>
      <c r="Z69" s="114"/>
      <c r="AA69" s="114"/>
      <c r="AB69" s="114"/>
      <c r="AF69" s="113"/>
      <c r="AG69" s="113"/>
      <c r="AH69" s="113"/>
      <c r="AI69" s="113"/>
      <c r="AJ69" s="113"/>
    </row>
    <row r="70" spans="1:36" x14ac:dyDescent="0.2">
      <c r="A70" s="117"/>
      <c r="D70" s="144"/>
      <c r="H70" s="212"/>
      <c r="X70" s="114"/>
      <c r="Y70" s="114"/>
      <c r="Z70" s="114"/>
      <c r="AA70" s="114"/>
      <c r="AB70" s="114"/>
      <c r="AF70" s="113"/>
      <c r="AG70" s="113"/>
      <c r="AH70" s="113"/>
      <c r="AI70" s="113"/>
      <c r="AJ70" s="113"/>
    </row>
    <row r="71" spans="1:36" x14ac:dyDescent="0.2">
      <c r="A71" s="117"/>
      <c r="D71" s="144"/>
      <c r="H71" s="212"/>
      <c r="X71" s="114"/>
      <c r="Y71" s="114"/>
      <c r="Z71" s="114"/>
      <c r="AA71" s="114"/>
      <c r="AB71" s="114"/>
      <c r="AF71" s="113"/>
      <c r="AG71" s="113"/>
      <c r="AH71" s="113"/>
      <c r="AI71" s="113"/>
      <c r="AJ71" s="113"/>
    </row>
    <row r="72" spans="1:36" x14ac:dyDescent="0.2">
      <c r="A72" s="117"/>
      <c r="D72" s="144"/>
      <c r="H72" s="212"/>
      <c r="X72" s="114"/>
      <c r="Y72" s="114"/>
      <c r="Z72" s="114"/>
      <c r="AA72" s="114"/>
      <c r="AB72" s="114"/>
      <c r="AF72" s="113"/>
      <c r="AG72" s="113"/>
      <c r="AH72" s="113"/>
      <c r="AI72" s="113"/>
      <c r="AJ72" s="113"/>
    </row>
    <row r="73" spans="1:36" x14ac:dyDescent="0.2">
      <c r="A73" s="117"/>
      <c r="D73" s="144"/>
      <c r="H73" s="212"/>
      <c r="X73" s="114"/>
      <c r="Y73" s="114"/>
      <c r="Z73" s="114"/>
      <c r="AA73" s="114"/>
      <c r="AB73" s="114"/>
      <c r="AF73" s="113"/>
      <c r="AG73" s="113"/>
      <c r="AH73" s="113"/>
      <c r="AI73" s="113"/>
      <c r="AJ73" s="113"/>
    </row>
    <row r="74" spans="1:36" x14ac:dyDescent="0.2">
      <c r="A74" s="117"/>
      <c r="D74" s="144"/>
      <c r="H74" s="212"/>
      <c r="X74" s="114"/>
      <c r="Y74" s="114"/>
      <c r="Z74" s="114"/>
      <c r="AA74" s="114"/>
      <c r="AB74" s="114"/>
      <c r="AF74" s="113"/>
      <c r="AG74" s="113"/>
      <c r="AH74" s="113"/>
      <c r="AI74" s="113"/>
      <c r="AJ74" s="113"/>
    </row>
    <row r="75" spans="1:36" x14ac:dyDescent="0.2">
      <c r="A75" s="117"/>
      <c r="D75" s="144"/>
      <c r="H75" s="212"/>
      <c r="X75" s="114"/>
      <c r="Y75" s="114"/>
      <c r="Z75" s="114"/>
      <c r="AA75" s="114"/>
      <c r="AB75" s="114"/>
      <c r="AF75" s="113"/>
      <c r="AG75" s="113"/>
      <c r="AH75" s="113"/>
      <c r="AI75" s="113"/>
      <c r="AJ75" s="113"/>
    </row>
    <row r="76" spans="1:36" x14ac:dyDescent="0.2">
      <c r="A76" s="117"/>
      <c r="D76" s="144"/>
      <c r="H76" s="212"/>
      <c r="X76" s="114"/>
      <c r="Y76" s="114"/>
      <c r="Z76" s="114"/>
      <c r="AA76" s="114"/>
      <c r="AB76" s="114"/>
      <c r="AF76" s="113"/>
      <c r="AG76" s="113"/>
      <c r="AH76" s="113"/>
      <c r="AI76" s="113"/>
      <c r="AJ76" s="113"/>
    </row>
    <row r="77" spans="1:36" x14ac:dyDescent="0.2">
      <c r="A77" s="117"/>
      <c r="D77" s="144"/>
      <c r="H77" s="212"/>
      <c r="X77" s="114"/>
      <c r="Y77" s="114"/>
      <c r="Z77" s="114"/>
      <c r="AA77" s="114"/>
      <c r="AB77" s="114"/>
      <c r="AF77" s="113"/>
      <c r="AG77" s="113"/>
      <c r="AH77" s="113"/>
      <c r="AI77" s="113"/>
      <c r="AJ77" s="113"/>
    </row>
    <row r="78" spans="1:36" x14ac:dyDescent="0.2">
      <c r="A78" s="117"/>
      <c r="D78" s="144"/>
      <c r="H78" s="212"/>
      <c r="X78" s="114"/>
      <c r="Y78" s="114"/>
      <c r="Z78" s="114"/>
      <c r="AA78" s="114"/>
      <c r="AB78" s="114"/>
      <c r="AF78" s="113"/>
      <c r="AG78" s="113"/>
      <c r="AH78" s="113"/>
      <c r="AI78" s="113"/>
      <c r="AJ78" s="113"/>
    </row>
    <row r="79" spans="1:36" x14ac:dyDescent="0.2">
      <c r="A79" s="117"/>
      <c r="D79" s="144"/>
      <c r="H79" s="212"/>
      <c r="X79" s="114"/>
      <c r="Y79" s="114"/>
      <c r="Z79" s="114"/>
      <c r="AA79" s="114"/>
      <c r="AB79" s="114"/>
      <c r="AF79" s="113"/>
      <c r="AG79" s="113"/>
      <c r="AH79" s="113"/>
      <c r="AI79" s="113"/>
      <c r="AJ79" s="113"/>
    </row>
    <row r="80" spans="1:36" x14ac:dyDescent="0.2">
      <c r="A80" s="117"/>
      <c r="D80" s="144"/>
      <c r="H80" s="212"/>
      <c r="X80" s="114"/>
      <c r="Y80" s="114"/>
      <c r="Z80" s="114"/>
      <c r="AA80" s="114"/>
      <c r="AB80" s="114"/>
      <c r="AF80" s="113"/>
      <c r="AG80" s="113"/>
      <c r="AH80" s="113"/>
      <c r="AI80" s="113"/>
      <c r="AJ80" s="113"/>
    </row>
    <row r="81" spans="1:36" x14ac:dyDescent="0.2">
      <c r="A81" s="117"/>
      <c r="D81" s="144"/>
      <c r="H81" s="212"/>
      <c r="X81" s="114"/>
      <c r="Y81" s="114"/>
      <c r="Z81" s="114"/>
      <c r="AA81" s="114"/>
      <c r="AB81" s="114"/>
      <c r="AF81" s="113"/>
      <c r="AG81" s="113"/>
      <c r="AH81" s="113"/>
      <c r="AI81" s="113"/>
      <c r="AJ81" s="113"/>
    </row>
    <row r="82" spans="1:36" x14ac:dyDescent="0.2">
      <c r="A82" s="117"/>
      <c r="D82" s="144"/>
      <c r="H82" s="212"/>
    </row>
    <row r="83" spans="1:36" x14ac:dyDescent="0.2">
      <c r="A83" s="117"/>
      <c r="D83" s="144"/>
      <c r="H83" s="212"/>
    </row>
    <row r="84" spans="1:36" x14ac:dyDescent="0.2">
      <c r="A84" s="117"/>
      <c r="D84" s="144"/>
      <c r="H84" s="212"/>
    </row>
    <row r="85" spans="1:36" x14ac:dyDescent="0.2">
      <c r="A85" s="117"/>
      <c r="D85" s="144"/>
      <c r="H85" s="212"/>
    </row>
    <row r="86" spans="1:36" x14ac:dyDescent="0.2">
      <c r="A86" s="117"/>
      <c r="D86" s="144"/>
      <c r="H86" s="212"/>
    </row>
    <row r="87" spans="1:36" x14ac:dyDescent="0.2">
      <c r="A87" s="117"/>
      <c r="D87" s="144"/>
      <c r="H87" s="212"/>
    </row>
    <row r="88" spans="1:36" x14ac:dyDescent="0.2">
      <c r="A88" s="117"/>
      <c r="D88" s="144"/>
      <c r="H88" s="212"/>
    </row>
    <row r="89" spans="1:36" x14ac:dyDescent="0.2">
      <c r="A89" s="117"/>
      <c r="D89" s="144"/>
      <c r="H89" s="212"/>
    </row>
    <row r="90" spans="1:36" x14ac:dyDescent="0.2">
      <c r="A90" s="117"/>
      <c r="D90" s="144"/>
      <c r="H90" s="212"/>
    </row>
    <row r="91" spans="1:36" x14ac:dyDescent="0.2">
      <c r="A91" s="117"/>
      <c r="D91" s="144"/>
      <c r="H91" s="212"/>
    </row>
    <row r="92" spans="1:36" x14ac:dyDescent="0.2">
      <c r="A92" s="117"/>
      <c r="D92" s="144"/>
      <c r="H92" s="212"/>
    </row>
    <row r="93" spans="1:36" x14ac:dyDescent="0.2">
      <c r="A93" s="117"/>
      <c r="D93" s="144"/>
      <c r="H93" s="212"/>
    </row>
    <row r="94" spans="1:36" x14ac:dyDescent="0.2">
      <c r="A94" s="117"/>
      <c r="D94" s="144"/>
      <c r="H94" s="212"/>
    </row>
    <row r="95" spans="1:36" x14ac:dyDescent="0.2">
      <c r="A95" s="117"/>
      <c r="D95" s="144"/>
      <c r="H95" s="212"/>
    </row>
    <row r="96" spans="1:36" x14ac:dyDescent="0.2">
      <c r="A96" s="117"/>
      <c r="D96" s="144"/>
      <c r="H96" s="212"/>
    </row>
    <row r="97" spans="1:8" x14ac:dyDescent="0.2">
      <c r="A97" s="117"/>
      <c r="D97" s="144"/>
      <c r="H97" s="212"/>
    </row>
    <row r="98" spans="1:8" x14ac:dyDescent="0.2">
      <c r="A98" s="117"/>
      <c r="D98" s="144"/>
      <c r="H98" s="212"/>
    </row>
    <row r="99" spans="1:8" x14ac:dyDescent="0.2">
      <c r="A99" s="117"/>
      <c r="D99" s="144"/>
      <c r="H99" s="212"/>
    </row>
    <row r="100" spans="1:8" x14ac:dyDescent="0.2">
      <c r="A100" s="117"/>
      <c r="D100" s="144"/>
      <c r="H100" s="212"/>
    </row>
    <row r="101" spans="1:8" x14ac:dyDescent="0.2">
      <c r="A101" s="117"/>
      <c r="D101" s="144"/>
      <c r="H101" s="212"/>
    </row>
    <row r="102" spans="1:8" x14ac:dyDescent="0.2">
      <c r="A102" s="117"/>
      <c r="D102" s="144"/>
      <c r="H102" s="212"/>
    </row>
    <row r="103" spans="1:8" x14ac:dyDescent="0.2">
      <c r="A103" s="117"/>
      <c r="D103" s="144"/>
      <c r="H103" s="212"/>
    </row>
    <row r="104" spans="1:8" x14ac:dyDescent="0.2">
      <c r="A104" s="117"/>
      <c r="D104" s="144"/>
      <c r="H104" s="212"/>
    </row>
    <row r="105" spans="1:8" x14ac:dyDescent="0.2">
      <c r="A105" s="117"/>
      <c r="D105" s="144"/>
      <c r="H105" s="212"/>
    </row>
    <row r="106" spans="1:8" x14ac:dyDescent="0.2">
      <c r="A106" s="117"/>
      <c r="D106" s="144"/>
      <c r="H106" s="212"/>
    </row>
    <row r="107" spans="1:8" x14ac:dyDescent="0.2">
      <c r="A107" s="117"/>
      <c r="D107" s="144"/>
      <c r="H107" s="212"/>
    </row>
    <row r="108" spans="1:8" x14ac:dyDescent="0.2">
      <c r="A108" s="117"/>
      <c r="D108" s="144"/>
      <c r="H108" s="212"/>
    </row>
    <row r="109" spans="1:8" x14ac:dyDescent="0.2">
      <c r="A109" s="117"/>
      <c r="D109" s="144"/>
      <c r="H109" s="212"/>
    </row>
    <row r="110" spans="1:8" x14ac:dyDescent="0.2">
      <c r="A110" s="117"/>
      <c r="D110" s="144"/>
      <c r="H110" s="212"/>
    </row>
    <row r="111" spans="1:8" x14ac:dyDescent="0.2">
      <c r="A111" s="117"/>
      <c r="D111" s="144"/>
      <c r="H111" s="212"/>
    </row>
    <row r="112" spans="1:8" x14ac:dyDescent="0.2">
      <c r="A112" s="117"/>
      <c r="D112" s="144"/>
      <c r="H112" s="212"/>
    </row>
    <row r="113" spans="1:8" x14ac:dyDescent="0.2">
      <c r="A113" s="117"/>
      <c r="D113" s="144"/>
      <c r="H113" s="212"/>
    </row>
    <row r="114" spans="1:8" x14ac:dyDescent="0.2">
      <c r="A114" s="117"/>
      <c r="D114" s="144"/>
      <c r="H114" s="212"/>
    </row>
    <row r="115" spans="1:8" x14ac:dyDescent="0.2">
      <c r="A115" s="117"/>
      <c r="D115" s="144"/>
      <c r="H115" s="212"/>
    </row>
    <row r="116" spans="1:8" x14ac:dyDescent="0.2">
      <c r="A116" s="117"/>
      <c r="D116" s="144"/>
      <c r="H116" s="212"/>
    </row>
    <row r="117" spans="1:8" x14ac:dyDescent="0.2">
      <c r="A117" s="117"/>
      <c r="D117" s="144"/>
      <c r="H117" s="212"/>
    </row>
    <row r="118" spans="1:8" x14ac:dyDescent="0.2">
      <c r="A118" s="117"/>
      <c r="D118" s="144"/>
      <c r="H118" s="212"/>
    </row>
    <row r="119" spans="1:8" x14ac:dyDescent="0.2">
      <c r="A119" s="117"/>
      <c r="D119" s="144"/>
      <c r="H119" s="212"/>
    </row>
    <row r="120" spans="1:8" x14ac:dyDescent="0.2">
      <c r="A120" s="117"/>
      <c r="D120" s="144"/>
      <c r="H120" s="212"/>
    </row>
    <row r="121" spans="1:8" x14ac:dyDescent="0.2">
      <c r="A121" s="117"/>
      <c r="D121" s="144"/>
      <c r="H121" s="212"/>
    </row>
    <row r="122" spans="1:8" x14ac:dyDescent="0.2">
      <c r="A122" s="117"/>
      <c r="D122" s="144"/>
      <c r="H122" s="212"/>
    </row>
    <row r="123" spans="1:8" x14ac:dyDescent="0.2">
      <c r="A123" s="117"/>
      <c r="D123" s="144"/>
      <c r="H123" s="212"/>
    </row>
    <row r="124" spans="1:8" x14ac:dyDescent="0.2">
      <c r="A124" s="117"/>
      <c r="D124" s="144"/>
      <c r="H124" s="212"/>
    </row>
    <row r="125" spans="1:8" x14ac:dyDescent="0.2">
      <c r="A125" s="117"/>
      <c r="D125" s="144"/>
      <c r="H125" s="212"/>
    </row>
    <row r="126" spans="1:8" x14ac:dyDescent="0.2">
      <c r="A126" s="117"/>
      <c r="D126" s="144"/>
      <c r="H126" s="212"/>
    </row>
    <row r="127" spans="1:8" x14ac:dyDescent="0.2">
      <c r="A127" s="117"/>
      <c r="D127" s="144"/>
      <c r="H127" s="212"/>
    </row>
    <row r="128" spans="1:8" x14ac:dyDescent="0.2">
      <c r="A128" s="117"/>
      <c r="D128" s="144"/>
      <c r="H128" s="212"/>
    </row>
    <row r="129" spans="1:8" x14ac:dyDescent="0.2">
      <c r="A129" s="117"/>
      <c r="D129" s="144"/>
      <c r="H129" s="212"/>
    </row>
    <row r="130" spans="1:8" x14ac:dyDescent="0.2">
      <c r="A130" s="117"/>
      <c r="D130" s="144"/>
      <c r="H130" s="212"/>
    </row>
    <row r="131" spans="1:8" x14ac:dyDescent="0.2">
      <c r="A131" s="117"/>
      <c r="D131" s="144"/>
      <c r="H131" s="212"/>
    </row>
    <row r="132" spans="1:8" x14ac:dyDescent="0.2">
      <c r="A132" s="117"/>
      <c r="D132" s="144"/>
      <c r="H132" s="212"/>
    </row>
    <row r="133" spans="1:8" x14ac:dyDescent="0.2">
      <c r="A133" s="117"/>
      <c r="D133" s="144"/>
      <c r="H133" s="212"/>
    </row>
    <row r="134" spans="1:8" x14ac:dyDescent="0.2">
      <c r="A134" s="117"/>
      <c r="D134" s="144"/>
      <c r="H134" s="212"/>
    </row>
    <row r="135" spans="1:8" x14ac:dyDescent="0.2">
      <c r="A135" s="117"/>
      <c r="D135" s="144"/>
      <c r="H135" s="212"/>
    </row>
    <row r="136" spans="1:8" x14ac:dyDescent="0.2">
      <c r="A136" s="117"/>
      <c r="D136" s="144"/>
      <c r="H136" s="212"/>
    </row>
    <row r="137" spans="1:8" x14ac:dyDescent="0.2">
      <c r="A137" s="117"/>
      <c r="D137" s="144"/>
      <c r="H137" s="212"/>
    </row>
    <row r="138" spans="1:8" x14ac:dyDescent="0.2">
      <c r="A138" s="117"/>
      <c r="D138" s="144"/>
      <c r="H138" s="212"/>
    </row>
    <row r="139" spans="1:8" x14ac:dyDescent="0.2">
      <c r="A139" s="117"/>
      <c r="D139" s="144"/>
      <c r="H139" s="212"/>
    </row>
    <row r="140" spans="1:8" x14ac:dyDescent="0.2">
      <c r="A140" s="117"/>
      <c r="D140" s="144"/>
      <c r="H140" s="212"/>
    </row>
    <row r="141" spans="1:8" x14ac:dyDescent="0.2">
      <c r="A141" s="117"/>
      <c r="D141" s="144"/>
      <c r="H141" s="212"/>
    </row>
    <row r="142" spans="1:8" x14ac:dyDescent="0.2">
      <c r="A142" s="117"/>
      <c r="D142" s="144"/>
      <c r="H142" s="212"/>
    </row>
    <row r="143" spans="1:8" x14ac:dyDescent="0.2">
      <c r="A143" s="117"/>
      <c r="D143" s="144"/>
      <c r="H143" s="212"/>
    </row>
    <row r="144" spans="1:8" x14ac:dyDescent="0.2">
      <c r="A144" s="117"/>
      <c r="D144" s="144"/>
      <c r="H144" s="212"/>
    </row>
    <row r="145" spans="1:8" x14ac:dyDescent="0.2">
      <c r="A145" s="117"/>
      <c r="D145" s="144"/>
      <c r="H145" s="212"/>
    </row>
    <row r="146" spans="1:8" x14ac:dyDescent="0.2">
      <c r="A146" s="117"/>
      <c r="D146" s="144"/>
      <c r="H146" s="212"/>
    </row>
    <row r="147" spans="1:8" x14ac:dyDescent="0.2">
      <c r="A147" s="117"/>
      <c r="D147" s="144"/>
      <c r="H147" s="212"/>
    </row>
    <row r="148" spans="1:8" x14ac:dyDescent="0.2">
      <c r="A148" s="117"/>
      <c r="D148" s="144"/>
      <c r="H148" s="212"/>
    </row>
    <row r="149" spans="1:8" x14ac:dyDescent="0.2">
      <c r="A149" s="117"/>
      <c r="D149" s="144"/>
      <c r="H149" s="212"/>
    </row>
    <row r="150" spans="1:8" x14ac:dyDescent="0.2">
      <c r="A150" s="117"/>
      <c r="D150" s="144"/>
      <c r="H150" s="212"/>
    </row>
    <row r="151" spans="1:8" x14ac:dyDescent="0.2">
      <c r="A151" s="117"/>
      <c r="D151" s="144"/>
      <c r="H151" s="212"/>
    </row>
    <row r="152" spans="1:8" x14ac:dyDescent="0.2">
      <c r="A152" s="117"/>
      <c r="D152" s="144"/>
      <c r="H152" s="212"/>
    </row>
    <row r="153" spans="1:8" x14ac:dyDescent="0.2">
      <c r="A153" s="117"/>
      <c r="D153" s="144"/>
      <c r="H153" s="212"/>
    </row>
    <row r="154" spans="1:8" x14ac:dyDescent="0.2">
      <c r="A154" s="117"/>
      <c r="D154" s="144"/>
      <c r="H154" s="212"/>
    </row>
    <row r="155" spans="1:8" x14ac:dyDescent="0.2">
      <c r="A155" s="117"/>
      <c r="D155" s="144"/>
      <c r="H155" s="212"/>
    </row>
    <row r="156" spans="1:8" x14ac:dyDescent="0.2">
      <c r="A156" s="117"/>
      <c r="D156" s="144"/>
      <c r="H156" s="212"/>
    </row>
    <row r="157" spans="1:8" x14ac:dyDescent="0.2">
      <c r="A157" s="117"/>
      <c r="D157" s="144"/>
      <c r="H157" s="212"/>
    </row>
    <row r="158" spans="1:8" x14ac:dyDescent="0.2">
      <c r="A158" s="117"/>
      <c r="D158" s="144"/>
      <c r="H158" s="212"/>
    </row>
    <row r="159" spans="1:8" x14ac:dyDescent="0.2">
      <c r="A159" s="117"/>
      <c r="D159" s="144"/>
      <c r="H159" s="212"/>
    </row>
    <row r="160" spans="1:8" x14ac:dyDescent="0.2">
      <c r="A160" s="117"/>
      <c r="D160" s="144"/>
      <c r="H160" s="212"/>
    </row>
    <row r="161" spans="1:8" x14ac:dyDescent="0.2">
      <c r="A161" s="117"/>
      <c r="D161" s="144"/>
      <c r="H161" s="212"/>
    </row>
    <row r="162" spans="1:8" x14ac:dyDescent="0.2">
      <c r="A162" s="117"/>
      <c r="D162" s="144"/>
      <c r="H162" s="212"/>
    </row>
    <row r="163" spans="1:8" x14ac:dyDescent="0.2">
      <c r="A163" s="117"/>
      <c r="D163" s="144"/>
      <c r="H163" s="212"/>
    </row>
    <row r="164" spans="1:8" x14ac:dyDescent="0.2">
      <c r="A164" s="117"/>
      <c r="D164" s="144"/>
      <c r="H164" s="212"/>
    </row>
    <row r="165" spans="1:8" x14ac:dyDescent="0.2">
      <c r="A165" s="117"/>
      <c r="D165" s="144"/>
      <c r="H165" s="212"/>
    </row>
    <row r="166" spans="1:8" x14ac:dyDescent="0.2">
      <c r="A166" s="117"/>
      <c r="D166" s="144"/>
      <c r="H166" s="212"/>
    </row>
    <row r="167" spans="1:8" x14ac:dyDescent="0.2">
      <c r="A167" s="117"/>
      <c r="D167" s="144"/>
      <c r="H167" s="212"/>
    </row>
    <row r="168" spans="1:8" x14ac:dyDescent="0.2">
      <c r="A168" s="117"/>
      <c r="D168" s="144"/>
      <c r="H168" s="212"/>
    </row>
    <row r="169" spans="1:8" x14ac:dyDescent="0.2">
      <c r="A169" s="117"/>
      <c r="D169" s="144"/>
      <c r="H169" s="212"/>
    </row>
    <row r="170" spans="1:8" x14ac:dyDescent="0.2">
      <c r="A170" s="117"/>
      <c r="D170" s="144"/>
      <c r="H170" s="212"/>
    </row>
    <row r="171" spans="1:8" x14ac:dyDescent="0.2">
      <c r="A171" s="117"/>
      <c r="D171" s="144"/>
      <c r="H171" s="212"/>
    </row>
    <row r="172" spans="1:8" x14ac:dyDescent="0.2">
      <c r="A172" s="117"/>
      <c r="D172" s="144"/>
      <c r="H172" s="212"/>
    </row>
    <row r="173" spans="1:8" x14ac:dyDescent="0.2">
      <c r="A173" s="117"/>
      <c r="D173" s="144"/>
      <c r="H173" s="212"/>
    </row>
    <row r="174" spans="1:8" x14ac:dyDescent="0.2">
      <c r="A174" s="117"/>
      <c r="D174" s="144"/>
      <c r="H174" s="212"/>
    </row>
    <row r="175" spans="1:8" x14ac:dyDescent="0.2">
      <c r="A175" s="117"/>
      <c r="D175" s="144"/>
      <c r="H175" s="212"/>
    </row>
    <row r="176" spans="1:8" x14ac:dyDescent="0.2">
      <c r="A176" s="117"/>
      <c r="D176" s="144"/>
      <c r="H176" s="212"/>
    </row>
    <row r="177" spans="1:8" x14ac:dyDescent="0.2">
      <c r="A177" s="117"/>
      <c r="D177" s="144"/>
      <c r="H177" s="212"/>
    </row>
    <row r="178" spans="1:8" x14ac:dyDescent="0.2">
      <c r="A178" s="117"/>
      <c r="D178" s="144"/>
      <c r="H178" s="212"/>
    </row>
    <row r="179" spans="1:8" x14ac:dyDescent="0.2">
      <c r="A179" s="117"/>
      <c r="D179" s="144"/>
      <c r="H179" s="212"/>
    </row>
    <row r="180" spans="1:8" x14ac:dyDescent="0.2">
      <c r="A180" s="117"/>
      <c r="D180" s="144"/>
      <c r="H180" s="212"/>
    </row>
    <row r="181" spans="1:8" x14ac:dyDescent="0.2">
      <c r="A181" s="117"/>
      <c r="D181" s="144"/>
      <c r="H181" s="212"/>
    </row>
    <row r="182" spans="1:8" x14ac:dyDescent="0.2">
      <c r="A182" s="117"/>
      <c r="D182" s="144"/>
      <c r="H182" s="212"/>
    </row>
    <row r="183" spans="1:8" x14ac:dyDescent="0.2">
      <c r="A183" s="117"/>
      <c r="D183" s="144"/>
      <c r="H183" s="212"/>
    </row>
    <row r="184" spans="1:8" x14ac:dyDescent="0.2">
      <c r="A184" s="117"/>
      <c r="D184" s="144"/>
      <c r="H184" s="212"/>
    </row>
    <row r="185" spans="1:8" x14ac:dyDescent="0.2">
      <c r="A185" s="117"/>
      <c r="D185" s="144"/>
      <c r="H185" s="212"/>
    </row>
    <row r="186" spans="1:8" x14ac:dyDescent="0.2">
      <c r="A186" s="117"/>
      <c r="D186" s="144"/>
      <c r="H186" s="212"/>
    </row>
    <row r="187" spans="1:8" x14ac:dyDescent="0.2">
      <c r="A187" s="117"/>
      <c r="D187" s="144"/>
      <c r="H187" s="212"/>
    </row>
    <row r="188" spans="1:8" x14ac:dyDescent="0.2">
      <c r="A188" s="117"/>
      <c r="D188" s="144"/>
      <c r="H188" s="212"/>
    </row>
    <row r="189" spans="1:8" x14ac:dyDescent="0.2">
      <c r="A189" s="117"/>
      <c r="D189" s="144"/>
      <c r="H189" s="212"/>
    </row>
    <row r="190" spans="1:8" x14ac:dyDescent="0.2">
      <c r="A190" s="117"/>
      <c r="D190" s="144"/>
      <c r="H190" s="212"/>
    </row>
    <row r="191" spans="1:8" x14ac:dyDescent="0.2">
      <c r="A191" s="117"/>
      <c r="D191" s="144"/>
      <c r="H191" s="212"/>
    </row>
    <row r="192" spans="1:8" x14ac:dyDescent="0.2">
      <c r="A192" s="117"/>
      <c r="D192" s="144"/>
      <c r="H192" s="212"/>
    </row>
    <row r="193" spans="1:8" x14ac:dyDescent="0.2">
      <c r="A193" s="117"/>
      <c r="D193" s="144"/>
      <c r="H193" s="212"/>
    </row>
    <row r="194" spans="1:8" x14ac:dyDescent="0.2">
      <c r="A194" s="117"/>
      <c r="D194" s="144"/>
      <c r="H194" s="212"/>
    </row>
    <row r="195" spans="1:8" x14ac:dyDescent="0.2">
      <c r="A195" s="117"/>
      <c r="D195" s="144"/>
      <c r="H195" s="212"/>
    </row>
    <row r="196" spans="1:8" x14ac:dyDescent="0.2">
      <c r="A196" s="117"/>
      <c r="D196" s="144"/>
      <c r="H196" s="212"/>
    </row>
    <row r="197" spans="1:8" x14ac:dyDescent="0.2">
      <c r="A197" s="117"/>
      <c r="D197" s="144"/>
      <c r="H197" s="212"/>
    </row>
    <row r="198" spans="1:8" x14ac:dyDescent="0.2">
      <c r="A198" s="117"/>
      <c r="D198" s="144"/>
      <c r="H198" s="212"/>
    </row>
    <row r="199" spans="1:8" x14ac:dyDescent="0.2">
      <c r="A199" s="117"/>
      <c r="D199" s="144"/>
      <c r="H199" s="212"/>
    </row>
    <row r="200" spans="1:8" x14ac:dyDescent="0.2">
      <c r="A200" s="117"/>
      <c r="D200" s="144"/>
      <c r="H200" s="212"/>
    </row>
    <row r="201" spans="1:8" x14ac:dyDescent="0.2">
      <c r="A201" s="117"/>
      <c r="D201" s="144"/>
      <c r="H201" s="212"/>
    </row>
    <row r="202" spans="1:8" x14ac:dyDescent="0.2">
      <c r="A202" s="117"/>
      <c r="D202" s="144"/>
      <c r="H202" s="212"/>
    </row>
    <row r="203" spans="1:8" x14ac:dyDescent="0.2">
      <c r="A203" s="117"/>
      <c r="D203" s="144"/>
      <c r="H203" s="212"/>
    </row>
    <row r="204" spans="1:8" x14ac:dyDescent="0.2">
      <c r="A204" s="117"/>
      <c r="D204" s="144"/>
      <c r="H204" s="212"/>
    </row>
    <row r="205" spans="1:8" x14ac:dyDescent="0.2">
      <c r="A205" s="117"/>
      <c r="D205" s="144"/>
      <c r="H205" s="212"/>
    </row>
    <row r="206" spans="1:8" x14ac:dyDescent="0.2">
      <c r="A206" s="117"/>
      <c r="D206" s="144"/>
      <c r="H206" s="212"/>
    </row>
    <row r="207" spans="1:8" x14ac:dyDescent="0.2">
      <c r="A207" s="117"/>
      <c r="D207" s="144"/>
      <c r="H207" s="212"/>
    </row>
    <row r="208" spans="1:8" x14ac:dyDescent="0.2">
      <c r="A208" s="117"/>
      <c r="D208" s="144"/>
      <c r="H208" s="212"/>
    </row>
    <row r="209" spans="1:8" x14ac:dyDescent="0.2">
      <c r="A209" s="117"/>
      <c r="D209" s="144"/>
      <c r="H209" s="212"/>
    </row>
    <row r="210" spans="1:8" x14ac:dyDescent="0.2">
      <c r="A210" s="117"/>
      <c r="D210" s="144"/>
      <c r="H210" s="212"/>
    </row>
    <row r="211" spans="1:8" x14ac:dyDescent="0.2">
      <c r="A211" s="117"/>
      <c r="D211" s="144"/>
      <c r="H211" s="212"/>
    </row>
    <row r="212" spans="1:8" x14ac:dyDescent="0.2">
      <c r="A212" s="117"/>
      <c r="D212" s="144"/>
      <c r="H212" s="212"/>
    </row>
    <row r="213" spans="1:8" x14ac:dyDescent="0.2">
      <c r="A213" s="117"/>
      <c r="D213" s="144"/>
      <c r="H213" s="212"/>
    </row>
    <row r="214" spans="1:8" x14ac:dyDescent="0.2">
      <c r="A214" s="117"/>
      <c r="D214" s="144"/>
      <c r="H214" s="212"/>
    </row>
    <row r="215" spans="1:8" x14ac:dyDescent="0.2">
      <c r="A215" s="117"/>
      <c r="D215" s="144"/>
      <c r="H215" s="212"/>
    </row>
    <row r="216" spans="1:8" x14ac:dyDescent="0.2">
      <c r="A216" s="117"/>
      <c r="D216" s="144"/>
      <c r="H216" s="212"/>
    </row>
    <row r="217" spans="1:8" x14ac:dyDescent="0.2">
      <c r="A217" s="117"/>
      <c r="D217" s="144"/>
      <c r="H217" s="212"/>
    </row>
    <row r="218" spans="1:8" x14ac:dyDescent="0.2">
      <c r="A218" s="117"/>
      <c r="D218" s="144"/>
      <c r="H218" s="212"/>
    </row>
    <row r="219" spans="1:8" x14ac:dyDescent="0.2">
      <c r="A219" s="117"/>
      <c r="D219" s="144"/>
      <c r="H219" s="212"/>
    </row>
    <row r="220" spans="1:8" x14ac:dyDescent="0.2">
      <c r="A220" s="117"/>
      <c r="D220" s="144"/>
      <c r="H220" s="212"/>
    </row>
    <row r="221" spans="1:8" x14ac:dyDescent="0.2">
      <c r="A221" s="117"/>
      <c r="D221" s="144"/>
      <c r="H221" s="212"/>
    </row>
    <row r="222" spans="1:8" x14ac:dyDescent="0.2">
      <c r="A222" s="117"/>
      <c r="D222" s="144"/>
      <c r="H222" s="212"/>
    </row>
    <row r="223" spans="1:8" x14ac:dyDescent="0.2">
      <c r="A223" s="117"/>
      <c r="D223" s="144"/>
      <c r="H223" s="212"/>
    </row>
    <row r="224" spans="1:8" x14ac:dyDescent="0.2">
      <c r="A224" s="117"/>
      <c r="D224" s="144"/>
      <c r="H224" s="212"/>
    </row>
    <row r="225" spans="1:8" x14ac:dyDescent="0.2">
      <c r="A225" s="117"/>
      <c r="D225" s="144"/>
      <c r="H225" s="212"/>
    </row>
    <row r="226" spans="1:8" x14ac:dyDescent="0.2">
      <c r="A226" s="117"/>
      <c r="D226" s="144"/>
      <c r="H226" s="212"/>
    </row>
    <row r="227" spans="1:8" x14ac:dyDescent="0.2">
      <c r="A227" s="117"/>
      <c r="D227" s="144"/>
      <c r="H227" s="212"/>
    </row>
    <row r="228" spans="1:8" x14ac:dyDescent="0.2">
      <c r="A228" s="117"/>
      <c r="D228" s="144"/>
      <c r="H228" s="212"/>
    </row>
    <row r="229" spans="1:8" x14ac:dyDescent="0.2">
      <c r="A229" s="117"/>
      <c r="D229" s="144"/>
      <c r="H229" s="212"/>
    </row>
    <row r="230" spans="1:8" x14ac:dyDescent="0.2">
      <c r="A230" s="117"/>
      <c r="D230" s="144"/>
      <c r="H230" s="212"/>
    </row>
    <row r="231" spans="1:8" x14ac:dyDescent="0.2">
      <c r="A231" s="117"/>
      <c r="D231" s="144"/>
      <c r="H231" s="212"/>
    </row>
    <row r="232" spans="1:8" x14ac:dyDescent="0.2">
      <c r="A232" s="117"/>
      <c r="D232" s="144"/>
      <c r="H232" s="212"/>
    </row>
    <row r="233" spans="1:8" x14ac:dyDescent="0.2">
      <c r="A233" s="117"/>
      <c r="D233" s="144"/>
      <c r="H233" s="212"/>
    </row>
    <row r="234" spans="1:8" x14ac:dyDescent="0.2">
      <c r="A234" s="117"/>
      <c r="D234" s="144"/>
      <c r="H234" s="212"/>
    </row>
    <row r="235" spans="1:8" x14ac:dyDescent="0.2">
      <c r="A235" s="117"/>
      <c r="D235" s="144"/>
      <c r="H235" s="212"/>
    </row>
    <row r="236" spans="1:8" x14ac:dyDescent="0.2">
      <c r="A236" s="117"/>
      <c r="D236" s="144"/>
      <c r="H236" s="212"/>
    </row>
    <row r="237" spans="1:8" x14ac:dyDescent="0.2">
      <c r="A237" s="117"/>
      <c r="D237" s="144"/>
      <c r="H237" s="212"/>
    </row>
    <row r="238" spans="1:8" x14ac:dyDescent="0.2">
      <c r="A238" s="117"/>
      <c r="D238" s="144"/>
      <c r="H238" s="212"/>
    </row>
    <row r="239" spans="1:8" x14ac:dyDescent="0.2">
      <c r="A239" s="117"/>
      <c r="D239" s="144"/>
      <c r="H239" s="212"/>
    </row>
    <row r="240" spans="1:8" x14ac:dyDescent="0.2">
      <c r="A240" s="117"/>
      <c r="D240" s="144"/>
      <c r="H240" s="212"/>
    </row>
    <row r="241" spans="1:8" x14ac:dyDescent="0.2">
      <c r="A241" s="117"/>
      <c r="D241" s="144"/>
      <c r="H241" s="212"/>
    </row>
    <row r="242" spans="1:8" x14ac:dyDescent="0.2">
      <c r="A242" s="117"/>
      <c r="D242" s="144"/>
      <c r="H242" s="212"/>
    </row>
    <row r="243" spans="1:8" x14ac:dyDescent="0.2">
      <c r="A243" s="117"/>
      <c r="D243" s="144"/>
      <c r="H243" s="212"/>
    </row>
    <row r="244" spans="1:8" x14ac:dyDescent="0.2">
      <c r="A244" s="117"/>
      <c r="D244" s="144"/>
      <c r="H244" s="212"/>
    </row>
    <row r="245" spans="1:8" x14ac:dyDescent="0.2">
      <c r="A245" s="117"/>
      <c r="D245" s="144"/>
      <c r="H245" s="212"/>
    </row>
    <row r="246" spans="1:8" x14ac:dyDescent="0.2">
      <c r="A246" s="117"/>
      <c r="D246" s="144"/>
      <c r="H246" s="212"/>
    </row>
    <row r="247" spans="1:8" x14ac:dyDescent="0.2">
      <c r="A247" s="117"/>
      <c r="D247" s="144"/>
      <c r="H247" s="212"/>
    </row>
    <row r="248" spans="1:8" x14ac:dyDescent="0.2">
      <c r="A248" s="117"/>
      <c r="D248" s="144"/>
      <c r="H248" s="212"/>
    </row>
    <row r="249" spans="1:8" x14ac:dyDescent="0.2">
      <c r="A249" s="117"/>
      <c r="D249" s="144"/>
      <c r="H249" s="212"/>
    </row>
    <row r="250" spans="1:8" x14ac:dyDescent="0.2">
      <c r="A250" s="117"/>
      <c r="D250" s="144"/>
      <c r="H250" s="212"/>
    </row>
    <row r="251" spans="1:8" x14ac:dyDescent="0.2">
      <c r="A251" s="117"/>
      <c r="D251" s="144"/>
      <c r="H251" s="212"/>
    </row>
    <row r="252" spans="1:8" x14ac:dyDescent="0.2">
      <c r="A252" s="117"/>
      <c r="D252" s="144"/>
      <c r="H252" s="212"/>
    </row>
    <row r="253" spans="1:8" x14ac:dyDescent="0.2">
      <c r="A253" s="117"/>
      <c r="D253" s="144"/>
      <c r="H253" s="212"/>
    </row>
    <row r="254" spans="1:8" x14ac:dyDescent="0.2">
      <c r="A254" s="117"/>
      <c r="D254" s="144"/>
      <c r="H254" s="212"/>
    </row>
    <row r="255" spans="1:8" x14ac:dyDescent="0.2">
      <c r="A255" s="117"/>
      <c r="D255" s="144"/>
      <c r="H255" s="212"/>
    </row>
    <row r="256" spans="1:8" x14ac:dyDescent="0.2">
      <c r="A256" s="117"/>
      <c r="D256" s="144"/>
      <c r="H256" s="212"/>
    </row>
    <row r="257" spans="1:8" x14ac:dyDescent="0.2">
      <c r="A257" s="117"/>
      <c r="D257" s="144"/>
      <c r="H257" s="212"/>
    </row>
    <row r="258" spans="1:8" x14ac:dyDescent="0.2">
      <c r="A258" s="117"/>
      <c r="D258" s="144"/>
      <c r="H258" s="212"/>
    </row>
    <row r="259" spans="1:8" x14ac:dyDescent="0.2">
      <c r="A259" s="117"/>
      <c r="D259" s="144"/>
      <c r="H259" s="212"/>
    </row>
    <row r="260" spans="1:8" x14ac:dyDescent="0.2">
      <c r="A260" s="117"/>
      <c r="D260" s="144"/>
      <c r="H260" s="212"/>
    </row>
    <row r="261" spans="1:8" x14ac:dyDescent="0.2">
      <c r="A261" s="117"/>
      <c r="D261" s="144"/>
      <c r="H261" s="212"/>
    </row>
    <row r="262" spans="1:8" x14ac:dyDescent="0.2">
      <c r="A262" s="117"/>
      <c r="D262" s="144"/>
      <c r="H262" s="212"/>
    </row>
    <row r="263" spans="1:8" x14ac:dyDescent="0.2">
      <c r="A263" s="117"/>
      <c r="D263" s="144"/>
      <c r="H263" s="212"/>
    </row>
    <row r="264" spans="1:8" x14ac:dyDescent="0.2">
      <c r="A264" s="117"/>
      <c r="D264" s="144"/>
      <c r="H264" s="212"/>
    </row>
    <row r="265" spans="1:8" x14ac:dyDescent="0.2">
      <c r="A265" s="117"/>
      <c r="D265" s="144"/>
      <c r="H265" s="212"/>
    </row>
    <row r="266" spans="1:8" x14ac:dyDescent="0.2">
      <c r="A266" s="117"/>
      <c r="D266" s="144"/>
      <c r="H266" s="212"/>
    </row>
    <row r="267" spans="1:8" x14ac:dyDescent="0.2">
      <c r="A267" s="117"/>
      <c r="D267" s="144"/>
      <c r="H267" s="212"/>
    </row>
    <row r="268" spans="1:8" x14ac:dyDescent="0.2">
      <c r="A268" s="117"/>
      <c r="D268" s="144"/>
      <c r="H268" s="212"/>
    </row>
    <row r="269" spans="1:8" x14ac:dyDescent="0.2">
      <c r="A269" s="117"/>
      <c r="D269" s="144"/>
      <c r="H269" s="212"/>
    </row>
    <row r="270" spans="1:8" x14ac:dyDescent="0.2">
      <c r="A270" s="117"/>
      <c r="D270" s="144"/>
      <c r="H270" s="212"/>
    </row>
    <row r="271" spans="1:8" x14ac:dyDescent="0.2">
      <c r="A271" s="117"/>
      <c r="D271" s="144"/>
      <c r="H271" s="212"/>
    </row>
    <row r="272" spans="1:8" x14ac:dyDescent="0.2">
      <c r="A272" s="117"/>
      <c r="D272" s="144"/>
      <c r="H272" s="212"/>
    </row>
    <row r="273" spans="1:8" x14ac:dyDescent="0.2">
      <c r="A273" s="117"/>
      <c r="D273" s="144"/>
      <c r="H273" s="212"/>
    </row>
    <row r="274" spans="1:8" x14ac:dyDescent="0.2">
      <c r="A274" s="117"/>
      <c r="D274" s="144"/>
      <c r="H274" s="212"/>
    </row>
    <row r="275" spans="1:8" x14ac:dyDescent="0.2">
      <c r="A275" s="117"/>
      <c r="D275" s="144"/>
      <c r="H275" s="212"/>
    </row>
    <row r="276" spans="1:8" x14ac:dyDescent="0.2">
      <c r="A276" s="117"/>
      <c r="D276" s="144"/>
      <c r="H276" s="212"/>
    </row>
    <row r="277" spans="1:8" x14ac:dyDescent="0.2">
      <c r="A277" s="117"/>
      <c r="D277" s="144"/>
      <c r="H277" s="212"/>
    </row>
    <row r="278" spans="1:8" x14ac:dyDescent="0.2">
      <c r="A278" s="117"/>
      <c r="D278" s="144"/>
      <c r="H278" s="212"/>
    </row>
    <row r="279" spans="1:8" x14ac:dyDescent="0.2">
      <c r="A279" s="117"/>
      <c r="D279" s="144"/>
      <c r="H279" s="212"/>
    </row>
    <row r="280" spans="1:8" x14ac:dyDescent="0.2">
      <c r="A280" s="117"/>
      <c r="D280" s="144"/>
      <c r="H280" s="212"/>
    </row>
    <row r="281" spans="1:8" x14ac:dyDescent="0.2">
      <c r="A281" s="117"/>
      <c r="D281" s="144"/>
      <c r="H281" s="212"/>
    </row>
    <row r="282" spans="1:8" x14ac:dyDescent="0.2">
      <c r="A282" s="117"/>
      <c r="D282" s="144"/>
      <c r="H282" s="212"/>
    </row>
    <row r="283" spans="1:8" x14ac:dyDescent="0.2">
      <c r="A283" s="117"/>
      <c r="D283" s="144"/>
      <c r="H283" s="212"/>
    </row>
    <row r="284" spans="1:8" x14ac:dyDescent="0.2">
      <c r="A284" s="117"/>
      <c r="D284" s="144"/>
      <c r="H284" s="212"/>
    </row>
    <row r="285" spans="1:8" x14ac:dyDescent="0.2">
      <c r="A285" s="117"/>
      <c r="D285" s="144"/>
      <c r="H285" s="212"/>
    </row>
    <row r="286" spans="1:8" x14ac:dyDescent="0.2">
      <c r="A286" s="117"/>
      <c r="D286" s="144"/>
      <c r="H286" s="212"/>
    </row>
    <row r="287" spans="1:8" x14ac:dyDescent="0.2">
      <c r="A287" s="117"/>
      <c r="D287" s="144"/>
      <c r="H287" s="212"/>
    </row>
    <row r="288" spans="1:8" x14ac:dyDescent="0.2">
      <c r="A288" s="117"/>
      <c r="D288" s="144"/>
      <c r="H288" s="212"/>
    </row>
    <row r="289" spans="1:8" x14ac:dyDescent="0.2">
      <c r="A289" s="117"/>
      <c r="D289" s="144"/>
      <c r="H289" s="212"/>
    </row>
    <row r="290" spans="1:8" x14ac:dyDescent="0.2">
      <c r="A290" s="117"/>
      <c r="D290" s="144"/>
      <c r="H290" s="212"/>
    </row>
    <row r="291" spans="1:8" x14ac:dyDescent="0.2">
      <c r="A291" s="117"/>
      <c r="D291" s="144"/>
      <c r="H291" s="212"/>
    </row>
    <row r="292" spans="1:8" x14ac:dyDescent="0.2">
      <c r="A292" s="117"/>
      <c r="D292" s="144"/>
      <c r="H292" s="212"/>
    </row>
    <row r="293" spans="1:8" x14ac:dyDescent="0.2">
      <c r="A293" s="117"/>
      <c r="D293" s="144"/>
      <c r="H293" s="212"/>
    </row>
    <row r="294" spans="1:8" x14ac:dyDescent="0.2">
      <c r="A294" s="117"/>
      <c r="D294" s="144"/>
      <c r="H294" s="212"/>
    </row>
    <row r="295" spans="1:8" x14ac:dyDescent="0.2">
      <c r="A295" s="117"/>
      <c r="D295" s="144"/>
      <c r="H295" s="212"/>
    </row>
    <row r="296" spans="1:8" x14ac:dyDescent="0.2">
      <c r="A296" s="117"/>
      <c r="D296" s="144"/>
      <c r="H296" s="212"/>
    </row>
    <row r="297" spans="1:8" x14ac:dyDescent="0.2">
      <c r="A297" s="117"/>
      <c r="D297" s="144"/>
      <c r="H297" s="212"/>
    </row>
    <row r="298" spans="1:8" x14ac:dyDescent="0.2">
      <c r="A298" s="117"/>
      <c r="D298" s="144"/>
      <c r="H298" s="212"/>
    </row>
    <row r="299" spans="1:8" x14ac:dyDescent="0.2">
      <c r="A299" s="117"/>
      <c r="D299" s="144"/>
      <c r="H299" s="212"/>
    </row>
    <row r="300" spans="1:8" x14ac:dyDescent="0.2">
      <c r="A300" s="117"/>
      <c r="D300" s="144"/>
      <c r="H300" s="212"/>
    </row>
    <row r="301" spans="1:8" x14ac:dyDescent="0.2">
      <c r="A301" s="117"/>
      <c r="D301" s="144"/>
      <c r="H301" s="212"/>
    </row>
    <row r="302" spans="1:8" x14ac:dyDescent="0.2">
      <c r="A302" s="117"/>
      <c r="D302" s="144"/>
      <c r="H302" s="212"/>
    </row>
    <row r="303" spans="1:8" x14ac:dyDescent="0.2">
      <c r="A303" s="117"/>
      <c r="D303" s="144"/>
      <c r="H303" s="212"/>
    </row>
    <row r="304" spans="1:8" x14ac:dyDescent="0.2">
      <c r="A304" s="117"/>
      <c r="D304" s="144"/>
      <c r="H304" s="212"/>
    </row>
    <row r="305" spans="1:8" x14ac:dyDescent="0.2">
      <c r="A305" s="117"/>
      <c r="D305" s="144"/>
      <c r="H305" s="212"/>
    </row>
    <row r="306" spans="1:8" x14ac:dyDescent="0.2">
      <c r="A306" s="117"/>
      <c r="D306" s="144"/>
      <c r="H306" s="212"/>
    </row>
    <row r="307" spans="1:8" x14ac:dyDescent="0.2">
      <c r="A307" s="117"/>
      <c r="D307" s="144"/>
      <c r="H307" s="212"/>
    </row>
    <row r="308" spans="1:8" x14ac:dyDescent="0.2">
      <c r="A308" s="117"/>
      <c r="D308" s="144"/>
      <c r="H308" s="212"/>
    </row>
    <row r="309" spans="1:8" x14ac:dyDescent="0.2">
      <c r="A309" s="117"/>
      <c r="D309" s="144"/>
      <c r="H309" s="212"/>
    </row>
    <row r="310" spans="1:8" x14ac:dyDescent="0.2">
      <c r="A310" s="117"/>
      <c r="D310" s="144"/>
      <c r="H310" s="212"/>
    </row>
    <row r="311" spans="1:8" x14ac:dyDescent="0.2">
      <c r="A311" s="117"/>
      <c r="D311" s="144"/>
      <c r="H311" s="212"/>
    </row>
    <row r="312" spans="1:8" x14ac:dyDescent="0.2">
      <c r="A312" s="117"/>
      <c r="D312" s="144"/>
      <c r="H312" s="212"/>
    </row>
    <row r="313" spans="1:8" x14ac:dyDescent="0.2">
      <c r="A313" s="117"/>
      <c r="D313" s="144"/>
      <c r="H313" s="212"/>
    </row>
    <row r="314" spans="1:8" x14ac:dyDescent="0.2">
      <c r="A314" s="117"/>
      <c r="D314" s="144"/>
      <c r="H314" s="212"/>
    </row>
    <row r="315" spans="1:8" x14ac:dyDescent="0.2">
      <c r="A315" s="117"/>
      <c r="D315" s="144"/>
      <c r="H315" s="212"/>
    </row>
    <row r="316" spans="1:8" x14ac:dyDescent="0.2">
      <c r="A316" s="117"/>
      <c r="D316" s="144"/>
      <c r="H316" s="212"/>
    </row>
    <row r="317" spans="1:8" x14ac:dyDescent="0.2">
      <c r="A317" s="117"/>
      <c r="D317" s="144"/>
      <c r="H317" s="212"/>
    </row>
    <row r="318" spans="1:8" x14ac:dyDescent="0.2">
      <c r="A318" s="117"/>
      <c r="D318" s="144"/>
      <c r="H318" s="212"/>
    </row>
    <row r="319" spans="1:8" x14ac:dyDescent="0.2">
      <c r="A319" s="117"/>
      <c r="D319" s="144"/>
      <c r="H319" s="212"/>
    </row>
    <row r="320" spans="1:8" x14ac:dyDescent="0.2">
      <c r="A320" s="117"/>
      <c r="D320" s="144"/>
      <c r="H320" s="212"/>
    </row>
    <row r="321" spans="1:8" x14ac:dyDescent="0.2">
      <c r="A321" s="117"/>
      <c r="D321" s="144"/>
      <c r="H321" s="212"/>
    </row>
    <row r="322" spans="1:8" x14ac:dyDescent="0.2">
      <c r="A322" s="117"/>
      <c r="D322" s="144"/>
      <c r="H322" s="212"/>
    </row>
    <row r="323" spans="1:8" x14ac:dyDescent="0.2">
      <c r="A323" s="117"/>
      <c r="D323" s="144"/>
      <c r="H323" s="212"/>
    </row>
    <row r="324" spans="1:8" x14ac:dyDescent="0.2">
      <c r="A324" s="117"/>
      <c r="D324" s="144"/>
      <c r="H324" s="212"/>
    </row>
    <row r="325" spans="1:8" x14ac:dyDescent="0.2">
      <c r="A325" s="117"/>
      <c r="D325" s="144"/>
      <c r="H325" s="212"/>
    </row>
    <row r="326" spans="1:8" x14ac:dyDescent="0.2">
      <c r="A326" s="117"/>
      <c r="D326" s="144"/>
      <c r="H326" s="212"/>
    </row>
    <row r="327" spans="1:8" x14ac:dyDescent="0.2">
      <c r="A327" s="117"/>
      <c r="D327" s="144"/>
      <c r="H327" s="212"/>
    </row>
    <row r="328" spans="1:8" x14ac:dyDescent="0.2">
      <c r="A328" s="117"/>
      <c r="D328" s="144"/>
      <c r="H328" s="212"/>
    </row>
    <row r="329" spans="1:8" x14ac:dyDescent="0.2">
      <c r="A329" s="117"/>
      <c r="D329" s="144"/>
      <c r="H329" s="212"/>
    </row>
    <row r="330" spans="1:8" x14ac:dyDescent="0.2">
      <c r="A330" s="117"/>
      <c r="D330" s="144"/>
      <c r="H330" s="212"/>
    </row>
    <row r="331" spans="1:8" x14ac:dyDescent="0.2">
      <c r="A331" s="117"/>
      <c r="D331" s="144"/>
      <c r="H331" s="212"/>
    </row>
    <row r="332" spans="1:8" x14ac:dyDescent="0.2">
      <c r="A332" s="117"/>
      <c r="D332" s="144"/>
      <c r="H332" s="212"/>
    </row>
    <row r="333" spans="1:8" x14ac:dyDescent="0.2">
      <c r="A333" s="117"/>
      <c r="D333" s="144"/>
      <c r="H333" s="212"/>
    </row>
    <row r="334" spans="1:8" x14ac:dyDescent="0.2">
      <c r="A334" s="117"/>
      <c r="D334" s="144"/>
      <c r="H334" s="212"/>
    </row>
    <row r="335" spans="1:8" x14ac:dyDescent="0.2">
      <c r="A335" s="117"/>
      <c r="D335" s="144"/>
      <c r="H335" s="212"/>
    </row>
    <row r="336" spans="1:8" x14ac:dyDescent="0.2">
      <c r="A336" s="117"/>
      <c r="D336" s="144"/>
      <c r="H336" s="212"/>
    </row>
    <row r="337" spans="1:8" x14ac:dyDescent="0.2">
      <c r="A337" s="117"/>
      <c r="D337" s="144"/>
      <c r="H337" s="212"/>
    </row>
    <row r="338" spans="1:8" x14ac:dyDescent="0.2">
      <c r="A338" s="117"/>
      <c r="D338" s="144"/>
      <c r="H338" s="212"/>
    </row>
    <row r="339" spans="1:8" x14ac:dyDescent="0.2">
      <c r="A339" s="117"/>
      <c r="D339" s="144"/>
      <c r="H339" s="212"/>
    </row>
    <row r="340" spans="1:8" x14ac:dyDescent="0.2">
      <c r="A340" s="117"/>
      <c r="D340" s="144"/>
      <c r="H340" s="212"/>
    </row>
    <row r="341" spans="1:8" x14ac:dyDescent="0.2">
      <c r="A341" s="117"/>
      <c r="D341" s="144"/>
      <c r="H341" s="212"/>
    </row>
    <row r="342" spans="1:8" x14ac:dyDescent="0.2">
      <c r="A342" s="117"/>
      <c r="D342" s="144"/>
      <c r="H342" s="212"/>
    </row>
    <row r="343" spans="1:8" x14ac:dyDescent="0.2">
      <c r="A343" s="117"/>
      <c r="D343" s="144"/>
      <c r="H343" s="212"/>
    </row>
    <row r="344" spans="1:8" x14ac:dyDescent="0.2">
      <c r="A344" s="117"/>
      <c r="D344" s="144"/>
      <c r="H344" s="212"/>
    </row>
    <row r="345" spans="1:8" x14ac:dyDescent="0.2">
      <c r="A345" s="117"/>
      <c r="D345" s="144"/>
      <c r="H345" s="212"/>
    </row>
    <row r="346" spans="1:8" x14ac:dyDescent="0.2">
      <c r="A346" s="117"/>
      <c r="D346" s="144"/>
      <c r="H346" s="212"/>
    </row>
    <row r="347" spans="1:8" x14ac:dyDescent="0.2">
      <c r="A347" s="117"/>
      <c r="D347" s="144"/>
      <c r="H347" s="212"/>
    </row>
    <row r="348" spans="1:8" x14ac:dyDescent="0.2">
      <c r="A348" s="117"/>
      <c r="D348" s="144"/>
      <c r="H348" s="212"/>
    </row>
    <row r="349" spans="1:8" x14ac:dyDescent="0.2">
      <c r="A349" s="117"/>
      <c r="D349" s="144"/>
      <c r="H349" s="212"/>
    </row>
    <row r="350" spans="1:8" x14ac:dyDescent="0.2">
      <c r="A350" s="117"/>
      <c r="D350" s="144"/>
      <c r="H350" s="212"/>
    </row>
    <row r="351" spans="1:8" x14ac:dyDescent="0.2">
      <c r="A351" s="117"/>
      <c r="D351" s="144"/>
      <c r="H351" s="212"/>
    </row>
    <row r="352" spans="1:8" x14ac:dyDescent="0.2">
      <c r="A352" s="117"/>
      <c r="D352" s="144"/>
      <c r="H352" s="212"/>
    </row>
    <row r="353" spans="1:8" x14ac:dyDescent="0.2">
      <c r="A353" s="117"/>
      <c r="D353" s="144"/>
      <c r="H353" s="212"/>
    </row>
    <row r="354" spans="1:8" x14ac:dyDescent="0.2">
      <c r="A354" s="117"/>
      <c r="D354" s="144"/>
      <c r="H354" s="212"/>
    </row>
    <row r="355" spans="1:8" x14ac:dyDescent="0.2">
      <c r="A355" s="117"/>
      <c r="D355" s="144"/>
      <c r="H355" s="212"/>
    </row>
    <row r="356" spans="1:8" x14ac:dyDescent="0.2">
      <c r="A356" s="117"/>
      <c r="D356" s="144"/>
      <c r="H356" s="212"/>
    </row>
    <row r="357" spans="1:8" x14ac:dyDescent="0.2">
      <c r="A357" s="117"/>
      <c r="D357" s="144"/>
      <c r="H357" s="212"/>
    </row>
    <row r="358" spans="1:8" x14ac:dyDescent="0.2">
      <c r="A358" s="117"/>
      <c r="D358" s="144"/>
      <c r="H358" s="212"/>
    </row>
    <row r="359" spans="1:8" x14ac:dyDescent="0.2">
      <c r="A359" s="117"/>
      <c r="D359" s="144"/>
      <c r="H359" s="212"/>
    </row>
    <row r="360" spans="1:8" x14ac:dyDescent="0.2">
      <c r="A360" s="117"/>
      <c r="D360" s="144"/>
      <c r="H360" s="212"/>
    </row>
    <row r="361" spans="1:8" x14ac:dyDescent="0.2">
      <c r="A361" s="117"/>
      <c r="D361" s="144"/>
      <c r="H361" s="212"/>
    </row>
    <row r="362" spans="1:8" x14ac:dyDescent="0.2">
      <c r="A362" s="117"/>
      <c r="D362" s="144"/>
      <c r="H362" s="212"/>
    </row>
    <row r="363" spans="1:8" x14ac:dyDescent="0.2">
      <c r="A363" s="117"/>
      <c r="D363" s="144"/>
      <c r="H363" s="212"/>
    </row>
    <row r="364" spans="1:8" x14ac:dyDescent="0.2">
      <c r="A364" s="117"/>
      <c r="D364" s="144"/>
      <c r="H364" s="212"/>
    </row>
    <row r="365" spans="1:8" x14ac:dyDescent="0.2">
      <c r="A365" s="117"/>
      <c r="D365" s="144"/>
      <c r="H365" s="212"/>
    </row>
    <row r="366" spans="1:8" x14ac:dyDescent="0.2">
      <c r="A366" s="117"/>
      <c r="D366" s="144"/>
      <c r="H366" s="212"/>
    </row>
    <row r="367" spans="1:8" x14ac:dyDescent="0.2">
      <c r="A367" s="117"/>
      <c r="D367" s="144"/>
      <c r="H367" s="212"/>
    </row>
    <row r="368" spans="1:8" x14ac:dyDescent="0.2">
      <c r="A368" s="117"/>
      <c r="D368" s="144"/>
      <c r="H368" s="212"/>
    </row>
    <row r="369" spans="1:8" x14ac:dyDescent="0.2">
      <c r="A369" s="117"/>
      <c r="D369" s="144"/>
      <c r="H369" s="212"/>
    </row>
    <row r="370" spans="1:8" x14ac:dyDescent="0.2">
      <c r="A370" s="117"/>
      <c r="D370" s="144"/>
      <c r="H370" s="212"/>
    </row>
    <row r="371" spans="1:8" x14ac:dyDescent="0.2">
      <c r="A371" s="117"/>
      <c r="D371" s="144"/>
      <c r="H371" s="212"/>
    </row>
    <row r="372" spans="1:8" x14ac:dyDescent="0.2">
      <c r="A372" s="117"/>
      <c r="D372" s="144"/>
      <c r="H372" s="212"/>
    </row>
    <row r="373" spans="1:8" x14ac:dyDescent="0.2">
      <c r="A373" s="117"/>
      <c r="D373" s="144"/>
      <c r="H373" s="212"/>
    </row>
    <row r="374" spans="1:8" x14ac:dyDescent="0.2">
      <c r="A374" s="117"/>
      <c r="D374" s="144"/>
      <c r="H374" s="212"/>
    </row>
    <row r="375" spans="1:8" x14ac:dyDescent="0.2">
      <c r="A375" s="117"/>
      <c r="D375" s="144"/>
      <c r="H375" s="212"/>
    </row>
    <row r="376" spans="1:8" x14ac:dyDescent="0.2">
      <c r="A376" s="117"/>
      <c r="D376" s="144"/>
      <c r="H376" s="212"/>
    </row>
    <row r="377" spans="1:8" x14ac:dyDescent="0.2">
      <c r="A377" s="117"/>
      <c r="D377" s="144"/>
      <c r="H377" s="212"/>
    </row>
    <row r="378" spans="1:8" x14ac:dyDescent="0.2">
      <c r="A378" s="117"/>
      <c r="D378" s="144"/>
      <c r="H378" s="212"/>
    </row>
    <row r="379" spans="1:8" x14ac:dyDescent="0.2">
      <c r="A379" s="117"/>
      <c r="D379" s="144"/>
      <c r="H379" s="212"/>
    </row>
    <row r="380" spans="1:8" x14ac:dyDescent="0.2">
      <c r="A380" s="117"/>
      <c r="D380" s="144"/>
      <c r="H380" s="212"/>
    </row>
    <row r="381" spans="1:8" x14ac:dyDescent="0.2">
      <c r="A381" s="117"/>
      <c r="D381" s="144"/>
      <c r="H381" s="212"/>
    </row>
    <row r="382" spans="1:8" x14ac:dyDescent="0.2">
      <c r="A382" s="117"/>
      <c r="D382" s="144"/>
      <c r="H382" s="212"/>
    </row>
    <row r="383" spans="1:8" x14ac:dyDescent="0.2">
      <c r="A383" s="117"/>
      <c r="D383" s="144"/>
      <c r="H383" s="212"/>
    </row>
    <row r="384" spans="1:8" x14ac:dyDescent="0.2">
      <c r="A384" s="117"/>
      <c r="D384" s="144"/>
      <c r="H384" s="212"/>
    </row>
    <row r="385" spans="1:8" x14ac:dyDescent="0.2">
      <c r="A385" s="117"/>
      <c r="D385" s="144"/>
      <c r="H385" s="212"/>
    </row>
    <row r="386" spans="1:8" x14ac:dyDescent="0.2">
      <c r="A386" s="117"/>
      <c r="D386" s="144"/>
      <c r="H386" s="212"/>
    </row>
    <row r="387" spans="1:8" x14ac:dyDescent="0.2">
      <c r="A387" s="117"/>
      <c r="D387" s="144"/>
      <c r="H387" s="212"/>
    </row>
    <row r="388" spans="1:8" x14ac:dyDescent="0.2">
      <c r="A388" s="117"/>
      <c r="D388" s="144"/>
      <c r="H388" s="212"/>
    </row>
    <row r="389" spans="1:8" x14ac:dyDescent="0.2">
      <c r="A389" s="117"/>
      <c r="D389" s="144"/>
      <c r="H389" s="212"/>
    </row>
    <row r="390" spans="1:8" x14ac:dyDescent="0.2">
      <c r="A390" s="117"/>
      <c r="D390" s="144"/>
      <c r="H390" s="212"/>
    </row>
    <row r="391" spans="1:8" x14ac:dyDescent="0.2">
      <c r="A391" s="117"/>
      <c r="D391" s="144"/>
      <c r="H391" s="212"/>
    </row>
    <row r="392" spans="1:8" x14ac:dyDescent="0.2">
      <c r="A392" s="117"/>
      <c r="D392" s="144"/>
      <c r="H392" s="212"/>
    </row>
    <row r="393" spans="1:8" x14ac:dyDescent="0.2">
      <c r="A393" s="117"/>
      <c r="D393" s="144"/>
      <c r="H393" s="212"/>
    </row>
    <row r="394" spans="1:8" x14ac:dyDescent="0.2">
      <c r="A394" s="117"/>
      <c r="D394" s="144"/>
      <c r="H394" s="212"/>
    </row>
    <row r="395" spans="1:8" x14ac:dyDescent="0.2">
      <c r="A395" s="117"/>
      <c r="D395" s="144"/>
      <c r="H395" s="212"/>
    </row>
    <row r="396" spans="1:8" x14ac:dyDescent="0.2">
      <c r="A396" s="117"/>
      <c r="D396" s="144"/>
      <c r="H396" s="212"/>
    </row>
    <row r="397" spans="1:8" x14ac:dyDescent="0.2">
      <c r="A397" s="117"/>
      <c r="D397" s="144"/>
      <c r="H397" s="212"/>
    </row>
    <row r="398" spans="1:8" x14ac:dyDescent="0.2">
      <c r="A398" s="117"/>
      <c r="D398" s="144"/>
      <c r="H398" s="212"/>
    </row>
    <row r="399" spans="1:8" x14ac:dyDescent="0.2">
      <c r="A399" s="117"/>
      <c r="D399" s="144"/>
      <c r="H399" s="212"/>
    </row>
    <row r="400" spans="1:8" x14ac:dyDescent="0.2">
      <c r="A400" s="117"/>
      <c r="D400" s="144"/>
      <c r="H400" s="212"/>
    </row>
    <row r="401" spans="1:8" x14ac:dyDescent="0.2">
      <c r="A401" s="117"/>
      <c r="D401" s="144"/>
      <c r="H401" s="212"/>
    </row>
    <row r="402" spans="1:8" x14ac:dyDescent="0.2">
      <c r="A402" s="117"/>
      <c r="D402" s="144"/>
      <c r="H402" s="212"/>
    </row>
    <row r="403" spans="1:8" x14ac:dyDescent="0.2">
      <c r="A403" s="117"/>
      <c r="D403" s="144"/>
      <c r="H403" s="212"/>
    </row>
    <row r="404" spans="1:8" x14ac:dyDescent="0.2">
      <c r="A404" s="117"/>
      <c r="D404" s="144"/>
      <c r="H404" s="212"/>
    </row>
    <row r="405" spans="1:8" x14ac:dyDescent="0.2">
      <c r="A405" s="117"/>
      <c r="D405" s="144"/>
      <c r="H405" s="212"/>
    </row>
    <row r="406" spans="1:8" x14ac:dyDescent="0.2">
      <c r="A406" s="117"/>
      <c r="D406" s="144"/>
      <c r="H406" s="212"/>
    </row>
    <row r="407" spans="1:8" x14ac:dyDescent="0.2">
      <c r="A407" s="117"/>
      <c r="D407" s="144"/>
      <c r="H407" s="212"/>
    </row>
    <row r="408" spans="1:8" x14ac:dyDescent="0.2">
      <c r="A408" s="117"/>
      <c r="D408" s="144"/>
      <c r="H408" s="212"/>
    </row>
    <row r="409" spans="1:8" x14ac:dyDescent="0.2">
      <c r="A409" s="117"/>
      <c r="D409" s="144"/>
      <c r="H409" s="212"/>
    </row>
    <row r="410" spans="1:8" x14ac:dyDescent="0.2">
      <c r="A410" s="117"/>
      <c r="D410" s="144"/>
      <c r="H410" s="212"/>
    </row>
    <row r="411" spans="1:8" x14ac:dyDescent="0.2">
      <c r="A411" s="117"/>
      <c r="D411" s="144"/>
      <c r="H411" s="212"/>
    </row>
    <row r="412" spans="1:8" x14ac:dyDescent="0.2">
      <c r="A412" s="117"/>
      <c r="D412" s="144"/>
      <c r="H412" s="212"/>
    </row>
    <row r="413" spans="1:8" x14ac:dyDescent="0.2">
      <c r="A413" s="117"/>
      <c r="D413" s="144"/>
      <c r="H413" s="212"/>
    </row>
  </sheetData>
  <sortState xmlns:xlrd2="http://schemas.microsoft.com/office/spreadsheetml/2017/richdata2" ref="I8:Z18">
    <sortCondition ref="I8:I18"/>
  </sortState>
  <pageMargins left="0.35433070866141736" right="0.35433070866141736" top="0.55118110236220474" bottom="0.35433070866141736" header="0" footer="0"/>
  <pageSetup paperSize="9" scale="75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47"/>
  <sheetViews>
    <sheetView zoomScaleNormal="100" workbookViewId="0">
      <pane xSplit="9" ySplit="5" topLeftCell="J72" activePane="bottomRight" state="frozen"/>
      <selection pane="topRight" activeCell="J1" sqref="J1"/>
      <selection pane="bottomLeft" activeCell="A5" sqref="A5"/>
      <selection pane="bottomRight" activeCell="G5" sqref="G5"/>
    </sheetView>
  </sheetViews>
  <sheetFormatPr defaultRowHeight="12" x14ac:dyDescent="0.2"/>
  <cols>
    <col min="1" max="1" width="3.42578125" style="91" bestFit="1" customWidth="1"/>
    <col min="2" max="2" width="13.42578125" style="10" customWidth="1"/>
    <col min="3" max="3" width="12" style="10" bestFit="1" customWidth="1"/>
    <col min="4" max="4" width="12.28515625" style="10" bestFit="1" customWidth="1"/>
    <col min="5" max="5" width="8.5703125" style="10" bestFit="1" customWidth="1"/>
    <col min="6" max="6" width="7.140625" style="10" bestFit="1" customWidth="1"/>
    <col min="7" max="7" width="7.28515625" style="79" customWidth="1"/>
    <col min="8" max="8" width="7.5703125" style="79" customWidth="1"/>
    <col min="9" max="9" width="9.5703125" style="79" customWidth="1"/>
    <col min="10" max="10" width="3.7109375" style="79" customWidth="1"/>
    <col min="11" max="11" width="1.42578125" style="92" customWidth="1"/>
    <col min="12" max="13" width="6.5703125" style="79" bestFit="1" customWidth="1"/>
    <col min="14" max="14" width="9.28515625" style="79" bestFit="1" customWidth="1"/>
    <col min="15" max="15" width="12.85546875" style="79" bestFit="1" customWidth="1"/>
    <col min="16" max="41" width="6.5703125" style="79" bestFit="1" customWidth="1"/>
    <col min="42" max="16384" width="9.140625" style="10"/>
  </cols>
  <sheetData>
    <row r="1" spans="1:45" ht="21" x14ac:dyDescent="0.35">
      <c r="A1" s="91">
        <v>1</v>
      </c>
      <c r="B1" s="6" t="s">
        <v>57</v>
      </c>
      <c r="I1" s="90"/>
    </row>
    <row r="2" spans="1:45" ht="21" x14ac:dyDescent="0.35">
      <c r="A2" s="91">
        <v>2</v>
      </c>
      <c r="B2" s="6" t="s">
        <v>152</v>
      </c>
    </row>
    <row r="3" spans="1:45" ht="21" x14ac:dyDescent="0.35">
      <c r="A3" s="91">
        <v>3</v>
      </c>
      <c r="B3" s="6"/>
    </row>
    <row r="4" spans="1:45" x14ac:dyDescent="0.2">
      <c r="A4" s="91">
        <v>4</v>
      </c>
      <c r="B4" s="12" t="s">
        <v>54</v>
      </c>
      <c r="C4" s="12" t="s">
        <v>22</v>
      </c>
      <c r="D4" s="11" t="s">
        <v>23</v>
      </c>
      <c r="E4" s="11" t="s">
        <v>58</v>
      </c>
      <c r="F4" s="11" t="s">
        <v>59</v>
      </c>
      <c r="G4" s="82" t="s">
        <v>36</v>
      </c>
      <c r="H4" s="82" t="s">
        <v>37</v>
      </c>
      <c r="L4" s="93" t="s">
        <v>0</v>
      </c>
      <c r="M4" s="93"/>
      <c r="N4" s="93"/>
      <c r="O4" s="93"/>
      <c r="P4" s="93"/>
      <c r="Q4" s="93"/>
      <c r="R4" s="93"/>
      <c r="S4" s="106" t="s">
        <v>1</v>
      </c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</row>
    <row r="5" spans="1:45" s="99" customFormat="1" ht="36.75" x14ac:dyDescent="0.25">
      <c r="A5" s="98">
        <v>5</v>
      </c>
      <c r="E5" s="100"/>
      <c r="F5" s="101"/>
      <c r="G5" s="89" t="s">
        <v>161</v>
      </c>
      <c r="H5" s="102">
        <v>2084.64</v>
      </c>
      <c r="I5" s="94" t="s">
        <v>160</v>
      </c>
      <c r="J5" s="109"/>
      <c r="K5" s="110"/>
      <c r="L5" s="105" t="s">
        <v>2</v>
      </c>
      <c r="M5" s="105" t="s">
        <v>3</v>
      </c>
      <c r="N5" s="105" t="s">
        <v>162</v>
      </c>
      <c r="O5" s="105" t="s">
        <v>5</v>
      </c>
      <c r="P5" s="105" t="s">
        <v>164</v>
      </c>
      <c r="Q5" s="105" t="s">
        <v>6</v>
      </c>
      <c r="R5" s="105" t="s">
        <v>61</v>
      </c>
      <c r="S5" s="107" t="s">
        <v>117</v>
      </c>
      <c r="T5" s="107" t="s">
        <v>8</v>
      </c>
      <c r="U5" s="107" t="s">
        <v>9</v>
      </c>
      <c r="V5" s="107" t="s">
        <v>10</v>
      </c>
      <c r="W5" s="107" t="s">
        <v>12</v>
      </c>
      <c r="X5" s="107" t="s">
        <v>11</v>
      </c>
      <c r="Y5" s="107" t="s">
        <v>110</v>
      </c>
      <c r="Z5" s="107" t="s">
        <v>112</v>
      </c>
      <c r="AA5" s="107" t="s">
        <v>111</v>
      </c>
      <c r="AB5" s="107" t="s">
        <v>114</v>
      </c>
      <c r="AC5" s="107" t="s">
        <v>75</v>
      </c>
      <c r="AD5" s="107" t="s">
        <v>113</v>
      </c>
      <c r="AE5" s="107" t="s">
        <v>13</v>
      </c>
      <c r="AF5" s="107" t="s">
        <v>14</v>
      </c>
      <c r="AG5" s="107" t="s">
        <v>15</v>
      </c>
      <c r="AH5" s="107" t="s">
        <v>16</v>
      </c>
      <c r="AI5" s="107" t="s">
        <v>17</v>
      </c>
      <c r="AJ5" s="107" t="s">
        <v>4</v>
      </c>
      <c r="AK5" s="107" t="s">
        <v>18</v>
      </c>
      <c r="AL5" s="107" t="s">
        <v>163</v>
      </c>
      <c r="AM5" s="107" t="s">
        <v>19</v>
      </c>
      <c r="AN5" s="107" t="s">
        <v>19</v>
      </c>
      <c r="AO5" s="107"/>
      <c r="AP5" s="44"/>
      <c r="AQ5" s="108"/>
      <c r="AR5" s="108"/>
      <c r="AS5" s="108"/>
    </row>
    <row r="6" spans="1:45" s="99" customFormat="1" ht="27.75" customHeight="1" x14ac:dyDescent="0.2">
      <c r="A6" s="91">
        <v>6</v>
      </c>
      <c r="J6" s="103"/>
      <c r="K6" s="104"/>
    </row>
    <row r="7" spans="1:45" ht="15" x14ac:dyDescent="0.25">
      <c r="A7" s="91">
        <v>7</v>
      </c>
      <c r="B7" s="77">
        <v>43202</v>
      </c>
      <c r="C7" s="77">
        <v>43208</v>
      </c>
      <c r="D7" s="10">
        <v>112</v>
      </c>
      <c r="E7" s="10" t="s">
        <v>156</v>
      </c>
      <c r="F7" s="78">
        <v>282</v>
      </c>
      <c r="H7" s="79">
        <v>112.73</v>
      </c>
      <c r="I7" s="79">
        <f>H5+G7-H7</f>
        <v>1971.9099999999999</v>
      </c>
      <c r="AP7"/>
    </row>
    <row r="8" spans="1:45" ht="15" x14ac:dyDescent="0.25">
      <c r="A8" s="91">
        <v>8</v>
      </c>
      <c r="B8" s="77">
        <v>43202</v>
      </c>
      <c r="C8" s="77">
        <v>43256</v>
      </c>
      <c r="D8" s="10">
        <v>113</v>
      </c>
      <c r="E8" s="10" t="s">
        <v>156</v>
      </c>
      <c r="F8" s="78">
        <v>283</v>
      </c>
      <c r="H8" s="79">
        <v>386.23</v>
      </c>
      <c r="I8" s="79">
        <f>I7+G8-H8</f>
        <v>1585.6799999999998</v>
      </c>
      <c r="AP8"/>
    </row>
    <row r="9" spans="1:45" ht="15" x14ac:dyDescent="0.25">
      <c r="A9" s="91">
        <v>9</v>
      </c>
      <c r="B9" s="77">
        <v>43202</v>
      </c>
      <c r="C9" s="77">
        <v>43229</v>
      </c>
      <c r="D9" s="10">
        <v>113</v>
      </c>
      <c r="E9" s="10" t="s">
        <v>156</v>
      </c>
      <c r="F9" s="78">
        <v>284</v>
      </c>
      <c r="H9" s="79">
        <v>500</v>
      </c>
      <c r="I9" s="79">
        <f t="shared" ref="I9:I26" si="0">I8+G9-H9</f>
        <v>1085.6799999999998</v>
      </c>
      <c r="AP9"/>
    </row>
    <row r="10" spans="1:45" ht="15" x14ac:dyDescent="0.25">
      <c r="A10" s="91">
        <v>10</v>
      </c>
      <c r="B10" s="77">
        <v>43202</v>
      </c>
      <c r="C10" s="77">
        <v>43210</v>
      </c>
      <c r="D10" s="10">
        <v>112</v>
      </c>
      <c r="E10" s="10" t="s">
        <v>156</v>
      </c>
      <c r="F10" s="78">
        <v>285</v>
      </c>
      <c r="H10" s="79">
        <v>200</v>
      </c>
      <c r="I10" s="79">
        <f t="shared" si="0"/>
        <v>885.67999999999984</v>
      </c>
      <c r="AP10"/>
    </row>
    <row r="11" spans="1:45" ht="15" x14ac:dyDescent="0.25">
      <c r="A11" s="91">
        <v>11</v>
      </c>
      <c r="B11" s="77">
        <v>43206</v>
      </c>
      <c r="C11" s="77">
        <v>43206</v>
      </c>
      <c r="D11" s="10">
        <v>112</v>
      </c>
      <c r="E11" s="10" t="s">
        <v>156</v>
      </c>
      <c r="F11" s="80" t="s">
        <v>154</v>
      </c>
      <c r="H11" s="79">
        <v>159.88</v>
      </c>
      <c r="I11" s="79">
        <f t="shared" si="0"/>
        <v>725.79999999999984</v>
      </c>
      <c r="AP11"/>
    </row>
    <row r="12" spans="1:45" ht="15" x14ac:dyDescent="0.25">
      <c r="A12" s="91">
        <v>12</v>
      </c>
      <c r="B12" s="77">
        <v>43215</v>
      </c>
      <c r="C12" s="77">
        <v>43215</v>
      </c>
      <c r="D12" s="10">
        <v>112</v>
      </c>
      <c r="E12" s="10" t="s">
        <v>156</v>
      </c>
      <c r="F12" s="8" t="s">
        <v>154</v>
      </c>
      <c r="H12" s="79">
        <v>515.66</v>
      </c>
      <c r="I12" s="79">
        <f t="shared" si="0"/>
        <v>210.13999999999987</v>
      </c>
      <c r="AP12"/>
    </row>
    <row r="13" spans="1:45" ht="15" x14ac:dyDescent="0.25">
      <c r="A13" s="91">
        <v>13</v>
      </c>
      <c r="B13" s="77">
        <v>43220</v>
      </c>
      <c r="C13" s="77">
        <v>43220</v>
      </c>
      <c r="D13" s="10">
        <v>112</v>
      </c>
      <c r="E13" s="10" t="s">
        <v>156</v>
      </c>
      <c r="F13" s="8" t="s">
        <v>38</v>
      </c>
      <c r="G13" s="79">
        <v>2000</v>
      </c>
      <c r="I13" s="79">
        <f t="shared" si="0"/>
        <v>2210.14</v>
      </c>
      <c r="N13" s="79">
        <v>2000</v>
      </c>
      <c r="AP13"/>
    </row>
    <row r="14" spans="1:45" ht="15" x14ac:dyDescent="0.25">
      <c r="A14" s="91">
        <v>14</v>
      </c>
      <c r="B14" s="77">
        <v>43228</v>
      </c>
      <c r="C14" s="77">
        <v>43228</v>
      </c>
      <c r="D14" s="10">
        <v>113</v>
      </c>
      <c r="E14" s="10" t="s">
        <v>156</v>
      </c>
      <c r="F14" s="8" t="s">
        <v>155</v>
      </c>
      <c r="H14" s="79">
        <v>35</v>
      </c>
      <c r="I14" s="79">
        <f t="shared" si="0"/>
        <v>2175.14</v>
      </c>
      <c r="AP14"/>
    </row>
    <row r="15" spans="1:45" ht="15" x14ac:dyDescent="0.25">
      <c r="A15" s="91">
        <v>15</v>
      </c>
      <c r="B15" s="77">
        <v>43230</v>
      </c>
      <c r="C15" s="77">
        <v>43235</v>
      </c>
      <c r="D15" s="10">
        <v>113</v>
      </c>
      <c r="E15" s="10" t="s">
        <v>156</v>
      </c>
      <c r="F15" s="78">
        <v>286</v>
      </c>
      <c r="H15" s="79">
        <v>231.75</v>
      </c>
      <c r="I15" s="79">
        <f t="shared" si="0"/>
        <v>1943.3899999999999</v>
      </c>
      <c r="AP15"/>
    </row>
    <row r="16" spans="1:45" ht="15" x14ac:dyDescent="0.25">
      <c r="A16" s="91">
        <v>16</v>
      </c>
      <c r="B16" s="77">
        <v>43236</v>
      </c>
      <c r="C16" s="77">
        <v>43236</v>
      </c>
      <c r="D16" s="10">
        <v>113</v>
      </c>
      <c r="E16" s="10" t="s">
        <v>156</v>
      </c>
      <c r="F16" s="8" t="s">
        <v>154</v>
      </c>
      <c r="H16" s="79">
        <v>159.88</v>
      </c>
      <c r="I16" s="79">
        <f t="shared" si="0"/>
        <v>1783.5099999999998</v>
      </c>
      <c r="AP16"/>
    </row>
    <row r="17" spans="1:42" ht="15" x14ac:dyDescent="0.25">
      <c r="A17" s="91">
        <v>17</v>
      </c>
      <c r="B17" s="77">
        <v>43245</v>
      </c>
      <c r="C17" s="77">
        <v>43245</v>
      </c>
      <c r="D17" s="10">
        <v>113</v>
      </c>
      <c r="E17" s="10" t="s">
        <v>156</v>
      </c>
      <c r="F17" s="8" t="s">
        <v>154</v>
      </c>
      <c r="H17" s="79">
        <v>515.66</v>
      </c>
      <c r="I17" s="79">
        <f t="shared" si="0"/>
        <v>1267.8499999999999</v>
      </c>
      <c r="AP17"/>
    </row>
    <row r="18" spans="1:42" ht="15" x14ac:dyDescent="0.25">
      <c r="A18" s="91">
        <v>18</v>
      </c>
      <c r="B18" s="77">
        <v>43269</v>
      </c>
      <c r="C18" s="77">
        <v>43269</v>
      </c>
      <c r="D18" s="10">
        <v>114</v>
      </c>
      <c r="E18" s="10" t="s">
        <v>156</v>
      </c>
      <c r="F18" s="8" t="s">
        <v>154</v>
      </c>
      <c r="H18" s="79">
        <v>159.88</v>
      </c>
      <c r="I18" s="79">
        <f t="shared" si="0"/>
        <v>1107.9699999999998</v>
      </c>
      <c r="AP18"/>
    </row>
    <row r="19" spans="1:42" ht="15" x14ac:dyDescent="0.25">
      <c r="A19" s="91">
        <v>19</v>
      </c>
      <c r="B19" s="77">
        <v>43276</v>
      </c>
      <c r="C19" s="77">
        <v>43276</v>
      </c>
      <c r="D19" s="10">
        <v>114</v>
      </c>
      <c r="E19" s="10" t="s">
        <v>156</v>
      </c>
      <c r="F19" s="8" t="s">
        <v>154</v>
      </c>
      <c r="H19" s="79">
        <v>515.66</v>
      </c>
      <c r="I19" s="79">
        <f t="shared" si="0"/>
        <v>592.30999999999983</v>
      </c>
      <c r="AP19"/>
    </row>
    <row r="20" spans="1:42" ht="15" x14ac:dyDescent="0.25">
      <c r="A20" s="91">
        <v>20</v>
      </c>
      <c r="B20" s="77">
        <v>43314</v>
      </c>
      <c r="C20" s="77">
        <v>43314</v>
      </c>
      <c r="D20" s="10">
        <v>115</v>
      </c>
      <c r="E20" s="10" t="s">
        <v>156</v>
      </c>
      <c r="F20" s="8" t="s">
        <v>24</v>
      </c>
      <c r="G20" s="79">
        <v>495.78</v>
      </c>
      <c r="I20" s="79">
        <f t="shared" si="0"/>
        <v>1088.0899999999997</v>
      </c>
      <c r="AP20"/>
    </row>
    <row r="21" spans="1:42" ht="15" x14ac:dyDescent="0.25">
      <c r="A21" s="91">
        <v>21</v>
      </c>
      <c r="B21" s="77">
        <v>43315</v>
      </c>
      <c r="C21" s="10" t="s">
        <v>153</v>
      </c>
      <c r="D21" s="10" t="s">
        <v>153</v>
      </c>
      <c r="E21" s="10" t="s">
        <v>153</v>
      </c>
      <c r="F21" s="78">
        <v>287</v>
      </c>
      <c r="I21" s="79">
        <f t="shared" si="0"/>
        <v>1088.0899999999997</v>
      </c>
      <c r="AP21"/>
    </row>
    <row r="22" spans="1:42" ht="15" x14ac:dyDescent="0.25">
      <c r="A22" s="91">
        <v>22</v>
      </c>
      <c r="B22" s="77">
        <v>43318</v>
      </c>
      <c r="C22" s="77">
        <v>43322</v>
      </c>
      <c r="D22" s="10">
        <v>116</v>
      </c>
      <c r="E22" s="10" t="s">
        <v>156</v>
      </c>
      <c r="F22" s="78">
        <v>288</v>
      </c>
      <c r="H22" s="79">
        <v>70</v>
      </c>
      <c r="I22" s="79">
        <f t="shared" si="0"/>
        <v>1018.0899999999997</v>
      </c>
      <c r="AP22"/>
    </row>
    <row r="23" spans="1:42" ht="15" x14ac:dyDescent="0.25">
      <c r="A23" s="91">
        <v>23</v>
      </c>
      <c r="B23" s="77">
        <v>43329</v>
      </c>
      <c r="C23" s="77">
        <v>43329</v>
      </c>
      <c r="D23" s="10">
        <v>116</v>
      </c>
      <c r="E23" s="10" t="s">
        <v>156</v>
      </c>
      <c r="F23" s="8" t="s">
        <v>38</v>
      </c>
      <c r="G23" s="79">
        <v>1000</v>
      </c>
      <c r="I23" s="79">
        <f t="shared" si="0"/>
        <v>2018.0899999999997</v>
      </c>
      <c r="N23" s="79">
        <v>1000</v>
      </c>
      <c r="AP23"/>
    </row>
    <row r="24" spans="1:42" ht="15" x14ac:dyDescent="0.25">
      <c r="A24" s="91">
        <v>24</v>
      </c>
      <c r="B24" s="77">
        <v>43340</v>
      </c>
      <c r="E24" s="10" t="s">
        <v>156</v>
      </c>
      <c r="F24" s="78">
        <v>289</v>
      </c>
      <c r="H24" s="88">
        <v>8</v>
      </c>
      <c r="I24" s="79">
        <f t="shared" si="0"/>
        <v>2010.0899999999997</v>
      </c>
      <c r="AP24"/>
    </row>
    <row r="25" spans="1:42" ht="15" x14ac:dyDescent="0.25">
      <c r="A25" s="91">
        <v>25</v>
      </c>
      <c r="B25" s="77">
        <v>43340</v>
      </c>
      <c r="C25" s="77">
        <v>43343</v>
      </c>
      <c r="D25" s="10">
        <v>116</v>
      </c>
      <c r="E25" s="10" t="s">
        <v>156</v>
      </c>
      <c r="F25" s="78">
        <v>290</v>
      </c>
      <c r="H25" s="79">
        <v>30.18</v>
      </c>
      <c r="I25" s="79">
        <f t="shared" si="0"/>
        <v>1979.9099999999996</v>
      </c>
      <c r="AP25"/>
    </row>
    <row r="26" spans="1:42" ht="15" x14ac:dyDescent="0.25">
      <c r="A26" s="91">
        <v>26</v>
      </c>
      <c r="B26" s="77">
        <v>43340</v>
      </c>
      <c r="C26" s="77">
        <v>43343</v>
      </c>
      <c r="D26" s="10">
        <v>116</v>
      </c>
      <c r="E26" s="10" t="s">
        <v>156</v>
      </c>
      <c r="F26" s="78">
        <v>291</v>
      </c>
      <c r="H26" s="79">
        <v>645</v>
      </c>
      <c r="I26" s="79">
        <f t="shared" si="0"/>
        <v>1334.9099999999996</v>
      </c>
      <c r="AP26"/>
    </row>
    <row r="27" spans="1:42" ht="15" x14ac:dyDescent="0.25">
      <c r="A27" s="91">
        <v>27</v>
      </c>
      <c r="B27" s="90" t="s">
        <v>157</v>
      </c>
      <c r="G27" s="45"/>
      <c r="H27" s="95" t="s">
        <v>158</v>
      </c>
      <c r="I27" s="88">
        <v>8</v>
      </c>
      <c r="AP27"/>
    </row>
    <row r="28" spans="1:42" ht="15" x14ac:dyDescent="0.25">
      <c r="A28" s="91">
        <v>28</v>
      </c>
      <c r="H28" s="96" t="s">
        <v>159</v>
      </c>
      <c r="I28" s="97">
        <f>SUM(I26:I27)</f>
        <v>1342.9099999999996</v>
      </c>
      <c r="N28" s="111"/>
      <c r="O28" s="111"/>
      <c r="AP28"/>
    </row>
    <row r="29" spans="1:42" ht="15" x14ac:dyDescent="0.25">
      <c r="A29" s="91">
        <v>29</v>
      </c>
      <c r="N29" s="111"/>
      <c r="O29" s="111"/>
      <c r="AP29"/>
    </row>
    <row r="30" spans="1:42" ht="15" x14ac:dyDescent="0.25">
      <c r="A30" s="91">
        <v>30</v>
      </c>
      <c r="N30" s="111"/>
      <c r="O30" s="111"/>
      <c r="AP30"/>
    </row>
    <row r="31" spans="1:42" ht="15" x14ac:dyDescent="0.25">
      <c r="A31" s="91">
        <v>31</v>
      </c>
      <c r="B31" s="77">
        <v>43356</v>
      </c>
      <c r="E31" s="10" t="s">
        <v>156</v>
      </c>
      <c r="F31" s="78">
        <v>292</v>
      </c>
      <c r="H31" s="79">
        <v>288.87</v>
      </c>
      <c r="I31" s="79">
        <f>I26+G31-H31</f>
        <v>1046.0399999999995</v>
      </c>
      <c r="N31" s="111"/>
      <c r="O31" s="111"/>
      <c r="AP31"/>
    </row>
    <row r="32" spans="1:42" x14ac:dyDescent="0.2">
      <c r="A32" s="91">
        <v>32</v>
      </c>
      <c r="B32" s="77">
        <v>43356</v>
      </c>
      <c r="E32" s="10" t="s">
        <v>156</v>
      </c>
      <c r="F32" s="78">
        <v>293</v>
      </c>
      <c r="H32" s="79">
        <v>17.510000000000002</v>
      </c>
      <c r="I32" s="79">
        <f>I31+G32-H32</f>
        <v>1028.5299999999995</v>
      </c>
      <c r="N32" s="111"/>
      <c r="O32" s="111"/>
    </row>
    <row r="33" spans="1:15" x14ac:dyDescent="0.2">
      <c r="A33" s="91">
        <v>33</v>
      </c>
      <c r="B33" s="77">
        <v>43356</v>
      </c>
      <c r="E33" s="10" t="s">
        <v>156</v>
      </c>
      <c r="F33" s="78">
        <v>294</v>
      </c>
      <c r="H33" s="79">
        <v>255</v>
      </c>
      <c r="I33" s="79">
        <f>I32+G33-H33</f>
        <v>773.52999999999952</v>
      </c>
      <c r="N33" s="111"/>
      <c r="O33" s="111"/>
    </row>
    <row r="34" spans="1:15" x14ac:dyDescent="0.2">
      <c r="A34" s="91">
        <v>34</v>
      </c>
      <c r="B34" s="77">
        <v>43356</v>
      </c>
      <c r="E34" s="10" t="s">
        <v>156</v>
      </c>
      <c r="F34" s="78">
        <v>295</v>
      </c>
      <c r="H34" s="79">
        <v>300</v>
      </c>
      <c r="I34" s="79">
        <f>I33+G34-H34</f>
        <v>473.52999999999952</v>
      </c>
      <c r="N34" s="111"/>
      <c r="O34" s="111"/>
    </row>
    <row r="35" spans="1:15" x14ac:dyDescent="0.2">
      <c r="A35" s="91">
        <v>35</v>
      </c>
      <c r="B35" s="77"/>
      <c r="F35" s="78"/>
      <c r="N35" s="111"/>
      <c r="O35" s="111"/>
    </row>
    <row r="36" spans="1:15" x14ac:dyDescent="0.2">
      <c r="A36" s="91">
        <v>36</v>
      </c>
      <c r="B36" s="77"/>
      <c r="F36" s="78"/>
      <c r="N36" s="111"/>
      <c r="O36" s="111"/>
    </row>
    <row r="37" spans="1:15" x14ac:dyDescent="0.2">
      <c r="A37" s="91">
        <v>37</v>
      </c>
      <c r="B37" s="77">
        <v>43398</v>
      </c>
      <c r="E37" s="10" t="s">
        <v>156</v>
      </c>
      <c r="F37" s="78">
        <v>296</v>
      </c>
      <c r="H37" s="79">
        <v>296.25</v>
      </c>
      <c r="M37" s="79" t="s">
        <v>196</v>
      </c>
      <c r="N37" s="111"/>
      <c r="O37" s="111"/>
    </row>
    <row r="38" spans="1:15" x14ac:dyDescent="0.2">
      <c r="A38" s="91">
        <v>38</v>
      </c>
      <c r="B38" s="77">
        <v>43398</v>
      </c>
      <c r="E38" s="10" t="s">
        <v>156</v>
      </c>
      <c r="F38" s="78">
        <v>297</v>
      </c>
      <c r="H38" s="79">
        <v>73.239999999999995</v>
      </c>
      <c r="M38" s="79" t="s">
        <v>191</v>
      </c>
      <c r="N38" s="111"/>
      <c r="O38" s="111"/>
    </row>
    <row r="39" spans="1:15" x14ac:dyDescent="0.2">
      <c r="A39" s="91">
        <v>39</v>
      </c>
      <c r="B39" s="77">
        <v>43398</v>
      </c>
      <c r="E39" s="10" t="s">
        <v>156</v>
      </c>
      <c r="F39" s="78">
        <v>298</v>
      </c>
      <c r="H39" s="79">
        <v>472.5</v>
      </c>
      <c r="M39" s="79" t="s">
        <v>165</v>
      </c>
      <c r="N39" s="111" t="s">
        <v>197</v>
      </c>
    </row>
    <row r="40" spans="1:15" x14ac:dyDescent="0.2">
      <c r="A40" s="91">
        <v>40</v>
      </c>
      <c r="B40" s="77">
        <v>43398</v>
      </c>
      <c r="E40" s="10" t="s">
        <v>156</v>
      </c>
      <c r="F40" s="78">
        <v>299</v>
      </c>
      <c r="H40" s="79">
        <v>300</v>
      </c>
      <c r="M40" s="79" t="s">
        <v>192</v>
      </c>
    </row>
    <row r="41" spans="1:15" x14ac:dyDescent="0.2">
      <c r="A41" s="91">
        <v>41</v>
      </c>
      <c r="B41" s="77"/>
      <c r="F41" s="78"/>
    </row>
    <row r="42" spans="1:15" x14ac:dyDescent="0.2">
      <c r="A42" s="91">
        <v>42</v>
      </c>
    </row>
    <row r="43" spans="1:15" x14ac:dyDescent="0.2">
      <c r="A43" s="91">
        <v>43</v>
      </c>
    </row>
    <row r="44" spans="1:15" x14ac:dyDescent="0.2">
      <c r="A44" s="91">
        <v>44</v>
      </c>
    </row>
    <row r="45" spans="1:15" x14ac:dyDescent="0.2">
      <c r="A45" s="91">
        <v>45</v>
      </c>
    </row>
    <row r="46" spans="1:15" x14ac:dyDescent="0.2">
      <c r="A46" s="91">
        <v>46</v>
      </c>
    </row>
    <row r="47" spans="1:15" x14ac:dyDescent="0.2">
      <c r="A47" s="91">
        <v>47</v>
      </c>
    </row>
    <row r="48" spans="1:15" x14ac:dyDescent="0.2">
      <c r="A48" s="91">
        <v>48</v>
      </c>
    </row>
    <row r="49" spans="1:14" x14ac:dyDescent="0.2">
      <c r="A49" s="91">
        <v>49</v>
      </c>
    </row>
    <row r="50" spans="1:14" ht="15" x14ac:dyDescent="0.25">
      <c r="A50" s="91">
        <v>50</v>
      </c>
      <c r="B50"/>
    </row>
    <row r="51" spans="1:14" ht="15" x14ac:dyDescent="0.25">
      <c r="A51" s="91">
        <v>51</v>
      </c>
      <c r="B51"/>
      <c r="D51" s="10" t="s">
        <v>173</v>
      </c>
      <c r="N51" s="111"/>
    </row>
    <row r="52" spans="1:14" ht="15" x14ac:dyDescent="0.25">
      <c r="A52" s="91">
        <v>52</v>
      </c>
      <c r="B52"/>
      <c r="D52" s="10" t="s">
        <v>171</v>
      </c>
      <c r="E52" s="10" t="s">
        <v>187</v>
      </c>
      <c r="N52" s="112"/>
    </row>
    <row r="53" spans="1:14" ht="15" x14ac:dyDescent="0.25">
      <c r="A53" s="91">
        <v>53</v>
      </c>
      <c r="B53"/>
      <c r="D53" s="10" t="s">
        <v>171</v>
      </c>
      <c r="E53" s="10" t="s">
        <v>188</v>
      </c>
    </row>
    <row r="54" spans="1:14" ht="15" x14ac:dyDescent="0.25">
      <c r="A54" s="91">
        <v>54</v>
      </c>
      <c r="B54"/>
      <c r="D54" s="10" t="s">
        <v>171</v>
      </c>
      <c r="E54" s="10" t="s">
        <v>186</v>
      </c>
    </row>
    <row r="55" spans="1:14" ht="15" x14ac:dyDescent="0.25">
      <c r="A55" s="91">
        <v>55</v>
      </c>
      <c r="B55"/>
      <c r="D55" s="10" t="s">
        <v>171</v>
      </c>
      <c r="E55" s="10" t="s">
        <v>174</v>
      </c>
    </row>
    <row r="56" spans="1:14" ht="15" x14ac:dyDescent="0.25">
      <c r="A56" s="91">
        <v>56</v>
      </c>
      <c r="B56"/>
      <c r="D56" s="10" t="s">
        <v>171</v>
      </c>
      <c r="E56" s="10" t="s">
        <v>185</v>
      </c>
    </row>
    <row r="57" spans="1:14" ht="15" x14ac:dyDescent="0.25">
      <c r="A57" s="91">
        <v>57</v>
      </c>
      <c r="B57"/>
      <c r="D57" s="10" t="s">
        <v>171</v>
      </c>
      <c r="E57" s="10" t="s">
        <v>165</v>
      </c>
    </row>
    <row r="58" spans="1:14" ht="15" x14ac:dyDescent="0.25">
      <c r="A58" s="91">
        <v>58</v>
      </c>
      <c r="B58"/>
      <c r="D58" s="10" t="s">
        <v>171</v>
      </c>
      <c r="E58" s="10" t="s">
        <v>170</v>
      </c>
    </row>
    <row r="59" spans="1:14" ht="15" x14ac:dyDescent="0.25">
      <c r="A59" s="91">
        <v>59</v>
      </c>
      <c r="B59"/>
      <c r="D59" s="10" t="s">
        <v>178</v>
      </c>
      <c r="E59" s="10" t="s">
        <v>180</v>
      </c>
    </row>
    <row r="60" spans="1:14" ht="15" x14ac:dyDescent="0.25">
      <c r="A60" s="91">
        <v>60</v>
      </c>
      <c r="B60"/>
      <c r="D60" s="10" t="s">
        <v>178</v>
      </c>
      <c r="E60" s="10" t="s">
        <v>179</v>
      </c>
    </row>
    <row r="61" spans="1:14" ht="15" x14ac:dyDescent="0.25">
      <c r="A61" s="91">
        <v>61</v>
      </c>
      <c r="B61"/>
      <c r="D61" s="10" t="s">
        <v>4</v>
      </c>
      <c r="E61" s="10" t="s">
        <v>14</v>
      </c>
    </row>
    <row r="62" spans="1:14" ht="15" x14ac:dyDescent="0.25">
      <c r="A62" s="91">
        <v>62</v>
      </c>
      <c r="B62"/>
      <c r="D62" s="10" t="s">
        <v>4</v>
      </c>
      <c r="E62" s="10" t="s">
        <v>5</v>
      </c>
    </row>
    <row r="63" spans="1:14" ht="15" x14ac:dyDescent="0.25">
      <c r="A63" s="91">
        <v>63</v>
      </c>
      <c r="B63"/>
      <c r="D63" s="10" t="s">
        <v>189</v>
      </c>
      <c r="E63" s="10" t="s">
        <v>190</v>
      </c>
    </row>
    <row r="64" spans="1:14" ht="15" x14ac:dyDescent="0.25">
      <c r="A64" s="91">
        <v>64</v>
      </c>
      <c r="B64"/>
      <c r="D64" s="10" t="s">
        <v>4</v>
      </c>
      <c r="E64" s="10" t="s">
        <v>18</v>
      </c>
    </row>
    <row r="65" spans="1:5" ht="15" x14ac:dyDescent="0.25">
      <c r="A65" s="91">
        <v>65</v>
      </c>
      <c r="B65"/>
      <c r="D65" s="10" t="s">
        <v>12</v>
      </c>
      <c r="E65" s="10" t="s">
        <v>183</v>
      </c>
    </row>
    <row r="66" spans="1:5" ht="15" x14ac:dyDescent="0.25">
      <c r="A66" s="91">
        <v>66</v>
      </c>
      <c r="B66"/>
      <c r="D66" s="10" t="s">
        <v>12</v>
      </c>
      <c r="E66" s="10" t="s">
        <v>182</v>
      </c>
    </row>
    <row r="67" spans="1:5" ht="15" x14ac:dyDescent="0.25">
      <c r="A67" s="91">
        <v>67</v>
      </c>
      <c r="B67"/>
      <c r="D67" s="10" t="s">
        <v>12</v>
      </c>
      <c r="E67" s="10" t="s">
        <v>168</v>
      </c>
    </row>
    <row r="68" spans="1:5" ht="15" x14ac:dyDescent="0.25">
      <c r="A68" s="91">
        <v>68</v>
      </c>
      <c r="B68"/>
      <c r="D68" s="10" t="s">
        <v>12</v>
      </c>
      <c r="E68" s="10" t="s">
        <v>169</v>
      </c>
    </row>
    <row r="69" spans="1:5" ht="15" x14ac:dyDescent="0.25">
      <c r="A69" s="91">
        <v>69</v>
      </c>
      <c r="B69"/>
      <c r="D69" s="10" t="s">
        <v>12</v>
      </c>
      <c r="E69" s="10" t="s">
        <v>29</v>
      </c>
    </row>
    <row r="70" spans="1:5" ht="15" x14ac:dyDescent="0.25">
      <c r="A70" s="91">
        <v>70</v>
      </c>
      <c r="B70"/>
      <c r="D70" s="10" t="s">
        <v>12</v>
      </c>
      <c r="E70" s="10" t="s">
        <v>15</v>
      </c>
    </row>
    <row r="71" spans="1:5" ht="15" x14ac:dyDescent="0.25">
      <c r="A71" s="91">
        <v>71</v>
      </c>
      <c r="B71"/>
      <c r="D71" s="10" t="s">
        <v>12</v>
      </c>
      <c r="E71" s="10" t="s">
        <v>167</v>
      </c>
    </row>
    <row r="72" spans="1:5" ht="15" x14ac:dyDescent="0.25">
      <c r="A72" s="91">
        <v>72</v>
      </c>
      <c r="B72"/>
      <c r="D72" s="10" t="s">
        <v>12</v>
      </c>
      <c r="E72" s="10" t="s">
        <v>166</v>
      </c>
    </row>
    <row r="73" spans="1:5" ht="15" x14ac:dyDescent="0.25">
      <c r="A73" s="91">
        <v>73</v>
      </c>
      <c r="B73"/>
      <c r="D73" s="10" t="s">
        <v>12</v>
      </c>
      <c r="E73" s="10" t="s">
        <v>110</v>
      </c>
    </row>
    <row r="74" spans="1:5" ht="15" x14ac:dyDescent="0.25">
      <c r="A74" s="91">
        <v>74</v>
      </c>
      <c r="B74"/>
      <c r="D74" s="10" t="s">
        <v>12</v>
      </c>
      <c r="E74" s="10" t="s">
        <v>177</v>
      </c>
    </row>
    <row r="75" spans="1:5" ht="15" x14ac:dyDescent="0.25">
      <c r="A75" s="91">
        <v>75</v>
      </c>
      <c r="B75"/>
      <c r="D75" s="10" t="s">
        <v>12</v>
      </c>
      <c r="E75" s="10" t="s">
        <v>176</v>
      </c>
    </row>
    <row r="76" spans="1:5" ht="15" x14ac:dyDescent="0.25">
      <c r="A76" s="91">
        <v>76</v>
      </c>
      <c r="B76"/>
      <c r="D76" s="10" t="s">
        <v>12</v>
      </c>
      <c r="E76" s="10" t="s">
        <v>175</v>
      </c>
    </row>
    <row r="77" spans="1:5" ht="15" x14ac:dyDescent="0.25">
      <c r="A77" s="91">
        <v>77</v>
      </c>
      <c r="B77"/>
      <c r="D77" s="10" t="s">
        <v>12</v>
      </c>
      <c r="E77" s="10" t="s">
        <v>111</v>
      </c>
    </row>
    <row r="78" spans="1:5" ht="15" x14ac:dyDescent="0.25">
      <c r="A78" s="91">
        <v>78</v>
      </c>
      <c r="B78"/>
      <c r="D78" s="10" t="s">
        <v>12</v>
      </c>
      <c r="E78" s="10" t="s">
        <v>181</v>
      </c>
    </row>
    <row r="79" spans="1:5" x14ac:dyDescent="0.2">
      <c r="A79" s="91">
        <v>79</v>
      </c>
      <c r="D79" s="10" t="s">
        <v>172</v>
      </c>
      <c r="E79" s="10" t="s">
        <v>7</v>
      </c>
    </row>
    <row r="80" spans="1:5" x14ac:dyDescent="0.2">
      <c r="A80" s="91">
        <v>80</v>
      </c>
      <c r="D80" s="10" t="s">
        <v>172</v>
      </c>
      <c r="E80" s="10" t="s">
        <v>184</v>
      </c>
    </row>
    <row r="81" spans="1:1" x14ac:dyDescent="0.2">
      <c r="A81" s="91">
        <v>81</v>
      </c>
    </row>
    <row r="82" spans="1:1" x14ac:dyDescent="0.2">
      <c r="A82" s="91">
        <v>82</v>
      </c>
    </row>
    <row r="83" spans="1:1" x14ac:dyDescent="0.2">
      <c r="A83" s="91">
        <v>83</v>
      </c>
    </row>
    <row r="84" spans="1:1" x14ac:dyDescent="0.2">
      <c r="A84" s="91">
        <v>84</v>
      </c>
    </row>
    <row r="85" spans="1:1" x14ac:dyDescent="0.2">
      <c r="A85" s="91">
        <v>85</v>
      </c>
    </row>
    <row r="86" spans="1:1" x14ac:dyDescent="0.2">
      <c r="A86" s="91">
        <v>86</v>
      </c>
    </row>
    <row r="87" spans="1:1" x14ac:dyDescent="0.2">
      <c r="A87" s="91">
        <v>87</v>
      </c>
    </row>
    <row r="88" spans="1:1" x14ac:dyDescent="0.2">
      <c r="A88" s="91">
        <v>88</v>
      </c>
    </row>
    <row r="89" spans="1:1" x14ac:dyDescent="0.2">
      <c r="A89" s="91">
        <v>89</v>
      </c>
    </row>
    <row r="90" spans="1:1" x14ac:dyDescent="0.2">
      <c r="A90" s="91">
        <v>90</v>
      </c>
    </row>
    <row r="91" spans="1:1" x14ac:dyDescent="0.2">
      <c r="A91" s="91">
        <v>91</v>
      </c>
    </row>
    <row r="92" spans="1:1" x14ac:dyDescent="0.2">
      <c r="A92" s="91">
        <v>92</v>
      </c>
    </row>
    <row r="93" spans="1:1" x14ac:dyDescent="0.2">
      <c r="A93" s="91">
        <v>93</v>
      </c>
    </row>
    <row r="94" spans="1:1" x14ac:dyDescent="0.2">
      <c r="A94" s="91">
        <v>94</v>
      </c>
    </row>
    <row r="95" spans="1:1" x14ac:dyDescent="0.2">
      <c r="A95" s="91">
        <v>95</v>
      </c>
    </row>
    <row r="96" spans="1:1" x14ac:dyDescent="0.2">
      <c r="A96" s="91">
        <v>96</v>
      </c>
    </row>
    <row r="97" spans="1:1" x14ac:dyDescent="0.2">
      <c r="A97" s="91">
        <v>97</v>
      </c>
    </row>
    <row r="98" spans="1:1" x14ac:dyDescent="0.2">
      <c r="A98" s="91">
        <v>98</v>
      </c>
    </row>
    <row r="99" spans="1:1" x14ac:dyDescent="0.2">
      <c r="A99" s="91">
        <v>99</v>
      </c>
    </row>
    <row r="100" spans="1:1" x14ac:dyDescent="0.2">
      <c r="A100" s="91">
        <v>100</v>
      </c>
    </row>
    <row r="101" spans="1:1" x14ac:dyDescent="0.2">
      <c r="A101" s="91">
        <v>101</v>
      </c>
    </row>
    <row r="102" spans="1:1" x14ac:dyDescent="0.2">
      <c r="A102" s="91">
        <v>102</v>
      </c>
    </row>
    <row r="103" spans="1:1" x14ac:dyDescent="0.2">
      <c r="A103" s="91">
        <v>103</v>
      </c>
    </row>
    <row r="104" spans="1:1" x14ac:dyDescent="0.2">
      <c r="A104" s="91">
        <v>104</v>
      </c>
    </row>
    <row r="105" spans="1:1" x14ac:dyDescent="0.2">
      <c r="A105" s="91">
        <v>105</v>
      </c>
    </row>
    <row r="106" spans="1:1" x14ac:dyDescent="0.2">
      <c r="A106" s="91">
        <v>106</v>
      </c>
    </row>
    <row r="107" spans="1:1" x14ac:dyDescent="0.2">
      <c r="A107" s="91">
        <v>107</v>
      </c>
    </row>
    <row r="108" spans="1:1" x14ac:dyDescent="0.2">
      <c r="A108" s="91">
        <v>108</v>
      </c>
    </row>
    <row r="109" spans="1:1" x14ac:dyDescent="0.2">
      <c r="A109" s="91">
        <v>109</v>
      </c>
    </row>
    <row r="110" spans="1:1" x14ac:dyDescent="0.2">
      <c r="A110" s="91">
        <v>110</v>
      </c>
    </row>
    <row r="111" spans="1:1" x14ac:dyDescent="0.2">
      <c r="A111" s="91">
        <v>111</v>
      </c>
    </row>
    <row r="112" spans="1:1" x14ac:dyDescent="0.2">
      <c r="A112" s="91">
        <v>112</v>
      </c>
    </row>
    <row r="113" spans="1:1" x14ac:dyDescent="0.2">
      <c r="A113" s="91">
        <v>113</v>
      </c>
    </row>
    <row r="114" spans="1:1" x14ac:dyDescent="0.2">
      <c r="A114" s="91">
        <v>114</v>
      </c>
    </row>
    <row r="115" spans="1:1" x14ac:dyDescent="0.2">
      <c r="A115" s="91">
        <v>115</v>
      </c>
    </row>
    <row r="116" spans="1:1" x14ac:dyDescent="0.2">
      <c r="A116" s="91">
        <v>116</v>
      </c>
    </row>
    <row r="117" spans="1:1" x14ac:dyDescent="0.2">
      <c r="A117" s="91">
        <v>117</v>
      </c>
    </row>
    <row r="118" spans="1:1" x14ac:dyDescent="0.2">
      <c r="A118" s="91">
        <v>118</v>
      </c>
    </row>
    <row r="119" spans="1:1" x14ac:dyDescent="0.2">
      <c r="A119" s="91">
        <v>119</v>
      </c>
    </row>
    <row r="120" spans="1:1" x14ac:dyDescent="0.2">
      <c r="A120" s="91">
        <v>120</v>
      </c>
    </row>
    <row r="121" spans="1:1" x14ac:dyDescent="0.2">
      <c r="A121" s="91">
        <v>121</v>
      </c>
    </row>
    <row r="122" spans="1:1" x14ac:dyDescent="0.2">
      <c r="A122" s="91">
        <v>122</v>
      </c>
    </row>
    <row r="123" spans="1:1" x14ac:dyDescent="0.2">
      <c r="A123" s="91">
        <v>123</v>
      </c>
    </row>
    <row r="124" spans="1:1" x14ac:dyDescent="0.2">
      <c r="A124" s="91">
        <v>124</v>
      </c>
    </row>
    <row r="125" spans="1:1" x14ac:dyDescent="0.2">
      <c r="A125" s="91">
        <v>125</v>
      </c>
    </row>
    <row r="126" spans="1:1" x14ac:dyDescent="0.2">
      <c r="A126" s="91">
        <v>126</v>
      </c>
    </row>
    <row r="127" spans="1:1" x14ac:dyDescent="0.2">
      <c r="A127" s="91">
        <v>127</v>
      </c>
    </row>
    <row r="128" spans="1:1" x14ac:dyDescent="0.2">
      <c r="A128" s="91">
        <v>128</v>
      </c>
    </row>
    <row r="129" spans="1:1" x14ac:dyDescent="0.2">
      <c r="A129" s="91">
        <v>129</v>
      </c>
    </row>
    <row r="130" spans="1:1" x14ac:dyDescent="0.2">
      <c r="A130" s="91">
        <v>130</v>
      </c>
    </row>
    <row r="131" spans="1:1" x14ac:dyDescent="0.2">
      <c r="A131" s="91">
        <v>131</v>
      </c>
    </row>
    <row r="132" spans="1:1" x14ac:dyDescent="0.2">
      <c r="A132" s="91">
        <v>132</v>
      </c>
    </row>
    <row r="133" spans="1:1" x14ac:dyDescent="0.2">
      <c r="A133" s="91">
        <v>133</v>
      </c>
    </row>
    <row r="134" spans="1:1" x14ac:dyDescent="0.2">
      <c r="A134" s="91">
        <v>134</v>
      </c>
    </row>
    <row r="135" spans="1:1" x14ac:dyDescent="0.2">
      <c r="A135" s="91">
        <v>135</v>
      </c>
    </row>
    <row r="136" spans="1:1" x14ac:dyDescent="0.2">
      <c r="A136" s="91">
        <v>136</v>
      </c>
    </row>
    <row r="137" spans="1:1" x14ac:dyDescent="0.2">
      <c r="A137" s="91">
        <v>137</v>
      </c>
    </row>
    <row r="138" spans="1:1" x14ac:dyDescent="0.2">
      <c r="A138" s="91">
        <v>138</v>
      </c>
    </row>
    <row r="139" spans="1:1" x14ac:dyDescent="0.2">
      <c r="A139" s="91">
        <v>139</v>
      </c>
    </row>
    <row r="140" spans="1:1" x14ac:dyDescent="0.2">
      <c r="A140" s="91">
        <v>140</v>
      </c>
    </row>
    <row r="141" spans="1:1" x14ac:dyDescent="0.2">
      <c r="A141" s="91">
        <v>141</v>
      </c>
    </row>
    <row r="142" spans="1:1" x14ac:dyDescent="0.2">
      <c r="A142" s="91">
        <v>142</v>
      </c>
    </row>
    <row r="143" spans="1:1" x14ac:dyDescent="0.2">
      <c r="A143" s="91">
        <v>143</v>
      </c>
    </row>
    <row r="144" spans="1:1" x14ac:dyDescent="0.2">
      <c r="A144" s="91">
        <v>144</v>
      </c>
    </row>
    <row r="145" spans="1:1" x14ac:dyDescent="0.2">
      <c r="A145" s="91">
        <v>145</v>
      </c>
    </row>
    <row r="146" spans="1:1" x14ac:dyDescent="0.2">
      <c r="A146" s="91">
        <v>146</v>
      </c>
    </row>
    <row r="147" spans="1:1" x14ac:dyDescent="0.2">
      <c r="A147" s="91">
        <v>147</v>
      </c>
    </row>
  </sheetData>
  <sortState xmlns:xlrd2="http://schemas.microsoft.com/office/spreadsheetml/2017/richdata2" ref="D51:E80">
    <sortCondition ref="D51:D80"/>
    <sortCondition ref="E51:E8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5DF8E-3EA5-4DFE-9E04-F841E6DE4E93}">
  <dimension ref="A1:AN128"/>
  <sheetViews>
    <sheetView zoomScale="120" zoomScaleNormal="120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I61" sqref="I61"/>
    </sheetView>
  </sheetViews>
  <sheetFormatPr defaultRowHeight="12" x14ac:dyDescent="0.2"/>
  <cols>
    <col min="1" max="1" width="3.42578125" style="8" bestFit="1" customWidth="1"/>
    <col min="2" max="2" width="27.140625" style="10" bestFit="1" customWidth="1"/>
    <col min="3" max="3" width="17.28515625" style="10" bestFit="1" customWidth="1"/>
    <col min="4" max="4" width="17.42578125" style="10" bestFit="1" customWidth="1"/>
    <col min="5" max="5" width="10.140625" style="10" bestFit="1" customWidth="1"/>
    <col min="6" max="6" width="12.42578125" style="10" bestFit="1" customWidth="1"/>
    <col min="7" max="7" width="12.7109375" style="79" bestFit="1" customWidth="1"/>
    <col min="8" max="8" width="12.28515625" style="79" bestFit="1" customWidth="1"/>
    <col min="9" max="9" width="24.5703125" style="10" bestFit="1" customWidth="1"/>
    <col min="10" max="10" width="16.28515625" style="10" bestFit="1" customWidth="1"/>
    <col min="11" max="11" width="1.42578125" style="14" customWidth="1"/>
    <col min="12" max="12" width="13" style="9" bestFit="1" customWidth="1"/>
    <col min="13" max="13" width="17.140625" style="9" customWidth="1"/>
    <col min="14" max="14" width="10.28515625" style="9" bestFit="1" customWidth="1"/>
    <col min="15" max="15" width="11.5703125" style="9" bestFit="1" customWidth="1"/>
    <col min="16" max="16" width="7.85546875" style="9" bestFit="1" customWidth="1"/>
    <col min="17" max="17" width="14.85546875" style="9" bestFit="1" customWidth="1"/>
    <col min="18" max="18" width="15.7109375" style="9" bestFit="1" customWidth="1"/>
    <col min="19" max="19" width="11.7109375" style="9" bestFit="1" customWidth="1"/>
    <col min="20" max="20" width="12" style="9" bestFit="1" customWidth="1"/>
    <col min="21" max="21" width="12.28515625" style="9" bestFit="1" customWidth="1"/>
    <col min="22" max="22" width="11.5703125" style="9" bestFit="1" customWidth="1"/>
    <col min="23" max="23" width="11.42578125" style="9" bestFit="1" customWidth="1"/>
    <col min="24" max="24" width="10.85546875" style="9" bestFit="1" customWidth="1"/>
    <col min="25" max="25" width="11.42578125" style="9" bestFit="1" customWidth="1"/>
    <col min="26" max="26" width="12" style="9" bestFit="1" customWidth="1"/>
    <col min="27" max="27" width="10.7109375" style="9" bestFit="1" customWidth="1"/>
    <col min="28" max="28" width="19.42578125" style="9" bestFit="1" customWidth="1"/>
    <col min="29" max="29" width="8.85546875" style="9" bestFit="1" customWidth="1"/>
    <col min="30" max="30" width="12" style="9" bestFit="1" customWidth="1"/>
    <col min="31" max="31" width="14.5703125" style="9" bestFit="1" customWidth="1"/>
    <col min="32" max="32" width="13.5703125" style="9" bestFit="1" customWidth="1"/>
    <col min="33" max="33" width="10" style="9" bestFit="1" customWidth="1"/>
    <col min="34" max="34" width="17.140625" style="9" bestFit="1" customWidth="1"/>
    <col min="35" max="35" width="11.28515625" style="9" bestFit="1" customWidth="1"/>
    <col min="36" max="36" width="8.85546875" style="10" bestFit="1" customWidth="1"/>
    <col min="37" max="37" width="12.28515625" style="10" bestFit="1" customWidth="1"/>
    <col min="38" max="38" width="9.140625" style="10"/>
    <col min="39" max="39" width="12.28515625" style="10" bestFit="1" customWidth="1"/>
    <col min="40" max="16384" width="9.140625" style="10"/>
  </cols>
  <sheetData>
    <row r="1" spans="1:39" ht="21" x14ac:dyDescent="0.35">
      <c r="B1" s="6" t="s">
        <v>57</v>
      </c>
      <c r="I1" s="45"/>
      <c r="AD1" s="10"/>
    </row>
    <row r="2" spans="1:39" ht="21" x14ac:dyDescent="0.35">
      <c r="B2" s="6" t="s">
        <v>152</v>
      </c>
    </row>
    <row r="3" spans="1:39" x14ac:dyDescent="0.2">
      <c r="G3" s="81"/>
      <c r="H3" s="81"/>
      <c r="L3" s="27" t="s">
        <v>0</v>
      </c>
      <c r="M3" s="27"/>
      <c r="N3" s="27"/>
      <c r="O3" s="27"/>
      <c r="P3" s="27"/>
      <c r="Q3" s="27" t="s">
        <v>21</v>
      </c>
      <c r="R3" s="28" t="s">
        <v>1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16"/>
      <c r="AJ3" s="32"/>
      <c r="AK3" s="32"/>
    </row>
    <row r="4" spans="1:39" x14ac:dyDescent="0.2">
      <c r="B4" s="12" t="s">
        <v>54</v>
      </c>
      <c r="C4" s="12" t="s">
        <v>22</v>
      </c>
      <c r="D4" s="11" t="s">
        <v>23</v>
      </c>
      <c r="E4" s="11" t="s">
        <v>58</v>
      </c>
      <c r="F4" s="11" t="s">
        <v>59</v>
      </c>
      <c r="G4" s="82" t="s">
        <v>36</v>
      </c>
      <c r="H4" s="82" t="s">
        <v>37</v>
      </c>
      <c r="I4" s="13"/>
      <c r="J4" s="13"/>
      <c r="K4" s="15"/>
      <c r="L4" s="30" t="s">
        <v>2</v>
      </c>
      <c r="M4" s="30" t="s">
        <v>3</v>
      </c>
      <c r="N4" s="30" t="s">
        <v>4</v>
      </c>
      <c r="O4" s="30" t="s">
        <v>5</v>
      </c>
      <c r="P4" s="30" t="s">
        <v>6</v>
      </c>
      <c r="Q4" s="30" t="s">
        <v>61</v>
      </c>
      <c r="R4" s="31" t="s">
        <v>117</v>
      </c>
      <c r="S4" s="31" t="s">
        <v>8</v>
      </c>
      <c r="T4" s="31" t="s">
        <v>9</v>
      </c>
      <c r="U4" s="31" t="s">
        <v>10</v>
      </c>
      <c r="V4" s="31" t="s">
        <v>12</v>
      </c>
      <c r="W4" s="31" t="s">
        <v>11</v>
      </c>
      <c r="X4" s="33" t="s">
        <v>110</v>
      </c>
      <c r="Y4" s="33" t="s">
        <v>112</v>
      </c>
      <c r="Z4" s="33" t="s">
        <v>111</v>
      </c>
      <c r="AA4" s="33" t="s">
        <v>114</v>
      </c>
      <c r="AB4" s="33" t="s">
        <v>75</v>
      </c>
      <c r="AC4" s="33" t="s">
        <v>113</v>
      </c>
      <c r="AD4" s="31" t="s">
        <v>13</v>
      </c>
      <c r="AE4" s="31" t="s">
        <v>14</v>
      </c>
      <c r="AF4" s="31" t="s">
        <v>15</v>
      </c>
      <c r="AG4" s="31" t="s">
        <v>16</v>
      </c>
      <c r="AH4" s="31" t="s">
        <v>17</v>
      </c>
      <c r="AI4" s="31" t="s">
        <v>4</v>
      </c>
      <c r="AJ4" s="31" t="s">
        <v>18</v>
      </c>
      <c r="AK4" s="31" t="s">
        <v>19</v>
      </c>
      <c r="AL4" s="29"/>
      <c r="AM4" s="9"/>
    </row>
    <row r="5" spans="1:39" ht="12.75" x14ac:dyDescent="0.2">
      <c r="A5" s="8">
        <v>4</v>
      </c>
      <c r="G5" s="83">
        <v>24142.91</v>
      </c>
      <c r="I5" s="4" t="s">
        <v>20</v>
      </c>
    </row>
    <row r="6" spans="1:39" s="62" customFormat="1" x14ac:dyDescent="0.2">
      <c r="A6" s="60">
        <v>5</v>
      </c>
      <c r="B6" s="61">
        <v>42828</v>
      </c>
      <c r="C6" s="61">
        <v>42828</v>
      </c>
      <c r="D6" s="60">
        <v>64</v>
      </c>
      <c r="E6" s="60" t="s">
        <v>55</v>
      </c>
      <c r="G6" s="84">
        <v>12000</v>
      </c>
      <c r="H6" s="85"/>
      <c r="I6" s="64" t="s">
        <v>33</v>
      </c>
      <c r="L6" s="65">
        <v>12000</v>
      </c>
      <c r="M6" s="65"/>
      <c r="N6" s="65"/>
      <c r="O6" s="65"/>
      <c r="P6" s="65"/>
      <c r="Q6" s="65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>
        <f t="shared" ref="AK6:AK69" si="0">SUM(R6:AJ6)</f>
        <v>0</v>
      </c>
      <c r="AL6" s="63"/>
      <c r="AM6" s="63"/>
    </row>
    <row r="7" spans="1:39" s="62" customFormat="1" x14ac:dyDescent="0.2">
      <c r="A7" s="60">
        <v>6</v>
      </c>
      <c r="B7" s="61">
        <v>42831</v>
      </c>
      <c r="C7" s="61">
        <v>42838</v>
      </c>
      <c r="D7" s="60">
        <v>100</v>
      </c>
      <c r="E7" s="60" t="s">
        <v>56</v>
      </c>
      <c r="F7" s="67">
        <v>258</v>
      </c>
      <c r="G7" s="85"/>
      <c r="H7" s="85">
        <v>172.46</v>
      </c>
      <c r="I7" s="67" t="s">
        <v>115</v>
      </c>
      <c r="J7" s="67" t="s">
        <v>41</v>
      </c>
      <c r="K7" s="63"/>
      <c r="L7" s="65"/>
      <c r="M7" s="65"/>
      <c r="N7" s="65"/>
      <c r="O7" s="65"/>
      <c r="P7" s="65"/>
      <c r="Q7" s="65"/>
      <c r="R7" s="66"/>
      <c r="S7" s="66"/>
      <c r="T7" s="66"/>
      <c r="U7" s="66"/>
      <c r="V7" s="66"/>
      <c r="W7" s="66">
        <v>21.15</v>
      </c>
      <c r="X7" s="66">
        <v>25.06</v>
      </c>
      <c r="Y7" s="66">
        <v>64.760000000000005</v>
      </c>
      <c r="Z7" s="66">
        <v>35.49</v>
      </c>
      <c r="AA7" s="66"/>
      <c r="AB7" s="66">
        <v>26</v>
      </c>
      <c r="AC7" s="66"/>
      <c r="AD7" s="66"/>
      <c r="AE7" s="66"/>
      <c r="AF7" s="66"/>
      <c r="AG7" s="66"/>
      <c r="AH7" s="66"/>
      <c r="AI7" s="66"/>
      <c r="AJ7" s="66"/>
      <c r="AK7" s="66">
        <f t="shared" si="0"/>
        <v>172.46</v>
      </c>
      <c r="AL7" s="63"/>
      <c r="AM7" s="63"/>
    </row>
    <row r="8" spans="1:39" s="62" customFormat="1" x14ac:dyDescent="0.2">
      <c r="A8" s="60">
        <v>7</v>
      </c>
      <c r="B8" s="61">
        <v>42831</v>
      </c>
      <c r="C8" s="61">
        <v>42871</v>
      </c>
      <c r="D8" s="60">
        <v>101</v>
      </c>
      <c r="E8" s="60" t="s">
        <v>56</v>
      </c>
      <c r="F8" s="67">
        <v>259</v>
      </c>
      <c r="G8" s="85"/>
      <c r="H8" s="85">
        <v>144</v>
      </c>
      <c r="I8" s="67" t="s">
        <v>116</v>
      </c>
      <c r="J8" s="67" t="s">
        <v>41</v>
      </c>
      <c r="K8" s="63"/>
      <c r="L8" s="65"/>
      <c r="M8" s="65"/>
      <c r="N8" s="65"/>
      <c r="O8" s="65"/>
      <c r="P8" s="65"/>
      <c r="Q8" s="65"/>
      <c r="R8" s="66"/>
      <c r="S8" s="66"/>
      <c r="T8" s="66"/>
      <c r="U8" s="66"/>
      <c r="V8" s="66">
        <v>144</v>
      </c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>
        <f t="shared" si="0"/>
        <v>144</v>
      </c>
      <c r="AL8" s="63"/>
      <c r="AM8" s="63"/>
    </row>
    <row r="9" spans="1:39" s="62" customFormat="1" ht="11.25" customHeight="1" x14ac:dyDescent="0.2">
      <c r="A9" s="60">
        <v>8</v>
      </c>
      <c r="B9" s="61">
        <v>42831</v>
      </c>
      <c r="C9" s="61">
        <v>42859</v>
      </c>
      <c r="D9" s="60">
        <v>100</v>
      </c>
      <c r="E9" s="60" t="s">
        <v>56</v>
      </c>
      <c r="F9" s="67">
        <v>260</v>
      </c>
      <c r="G9" s="85"/>
      <c r="H9" s="85">
        <v>391.87</v>
      </c>
      <c r="I9" s="67" t="s">
        <v>43</v>
      </c>
      <c r="J9" s="67" t="s">
        <v>41</v>
      </c>
      <c r="K9" s="63"/>
      <c r="L9" s="65"/>
      <c r="M9" s="65"/>
      <c r="N9" s="65"/>
      <c r="O9" s="65"/>
      <c r="P9" s="65"/>
      <c r="Q9" s="65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>
        <v>391.87</v>
      </c>
      <c r="AI9" s="66"/>
      <c r="AJ9" s="66"/>
      <c r="AK9" s="66">
        <f t="shared" si="0"/>
        <v>391.87</v>
      </c>
      <c r="AL9" s="63"/>
      <c r="AM9" s="63"/>
    </row>
    <row r="10" spans="1:39" s="62" customFormat="1" ht="14.25" customHeight="1" x14ac:dyDescent="0.2">
      <c r="A10" s="60">
        <v>11</v>
      </c>
      <c r="B10" s="61">
        <v>42853</v>
      </c>
      <c r="C10" s="61">
        <v>42853</v>
      </c>
      <c r="D10" s="60">
        <v>65</v>
      </c>
      <c r="E10" s="60" t="s">
        <v>55</v>
      </c>
      <c r="G10" s="85">
        <v>0.24</v>
      </c>
      <c r="H10" s="85"/>
      <c r="I10" s="68" t="s">
        <v>34</v>
      </c>
      <c r="L10" s="65"/>
      <c r="M10" s="65">
        <v>0.24</v>
      </c>
      <c r="N10" s="65"/>
      <c r="O10" s="65"/>
      <c r="P10" s="65"/>
      <c r="Q10" s="65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>
        <f t="shared" si="0"/>
        <v>0</v>
      </c>
      <c r="AL10" s="63"/>
      <c r="AM10" s="63"/>
    </row>
    <row r="11" spans="1:39" s="62" customFormat="1" x14ac:dyDescent="0.2">
      <c r="A11" s="60">
        <v>12</v>
      </c>
      <c r="B11" s="61">
        <v>42863</v>
      </c>
      <c r="C11" s="61">
        <v>42863</v>
      </c>
      <c r="D11" s="60">
        <v>101</v>
      </c>
      <c r="E11" s="60" t="s">
        <v>56</v>
      </c>
      <c r="F11" s="67" t="s">
        <v>26</v>
      </c>
      <c r="G11" s="85"/>
      <c r="H11" s="85">
        <v>35</v>
      </c>
      <c r="I11" s="67" t="s">
        <v>39</v>
      </c>
      <c r="L11" s="65"/>
      <c r="M11" s="65"/>
      <c r="N11" s="65"/>
      <c r="O11" s="65"/>
      <c r="P11" s="69"/>
      <c r="Q11" s="69"/>
      <c r="R11" s="66"/>
      <c r="S11" s="66"/>
      <c r="T11" s="66"/>
      <c r="U11" s="66"/>
      <c r="V11" s="66">
        <v>35</v>
      </c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>
        <f t="shared" si="0"/>
        <v>35</v>
      </c>
      <c r="AL11" s="63"/>
      <c r="AM11" s="63"/>
    </row>
    <row r="12" spans="1:39" s="62" customFormat="1" ht="14.25" customHeight="1" x14ac:dyDescent="0.2">
      <c r="A12" s="60">
        <v>13</v>
      </c>
      <c r="B12" s="61">
        <v>42866</v>
      </c>
      <c r="C12" s="61">
        <v>42871</v>
      </c>
      <c r="D12" s="60">
        <v>101</v>
      </c>
      <c r="E12" s="60" t="s">
        <v>56</v>
      </c>
      <c r="F12" s="62">
        <v>261</v>
      </c>
      <c r="G12" s="85"/>
      <c r="H12" s="85">
        <v>655.54</v>
      </c>
      <c r="I12" s="68" t="s">
        <v>44</v>
      </c>
      <c r="J12" s="62" t="s">
        <v>41</v>
      </c>
      <c r="L12" s="65"/>
      <c r="M12" s="65"/>
      <c r="N12" s="65"/>
      <c r="O12" s="65"/>
      <c r="P12" s="65"/>
      <c r="Q12" s="65"/>
      <c r="R12" s="66">
        <v>515.66</v>
      </c>
      <c r="S12" s="66"/>
      <c r="T12" s="66"/>
      <c r="U12" s="66"/>
      <c r="V12" s="66"/>
      <c r="W12" s="66">
        <v>18.899999999999999</v>
      </c>
      <c r="X12" s="66">
        <v>48.120000000000005</v>
      </c>
      <c r="Y12" s="66">
        <v>8.5</v>
      </c>
      <c r="Z12" s="66">
        <v>35.86</v>
      </c>
      <c r="AA12" s="66">
        <v>0</v>
      </c>
      <c r="AB12" s="66">
        <v>28.5</v>
      </c>
      <c r="AC12" s="66">
        <v>0</v>
      </c>
      <c r="AD12" s="66"/>
      <c r="AE12" s="66"/>
      <c r="AF12" s="66"/>
      <c r="AG12" s="66"/>
      <c r="AH12" s="66"/>
      <c r="AI12" s="66"/>
      <c r="AJ12" s="66"/>
      <c r="AK12" s="66">
        <f t="shared" si="0"/>
        <v>655.54</v>
      </c>
      <c r="AL12" s="63"/>
      <c r="AM12" s="63"/>
    </row>
    <row r="13" spans="1:39" s="62" customFormat="1" x14ac:dyDescent="0.2">
      <c r="A13" s="60">
        <v>14</v>
      </c>
      <c r="B13" s="61">
        <v>42871</v>
      </c>
      <c r="C13" s="61">
        <v>42871</v>
      </c>
      <c r="D13" s="60">
        <v>101</v>
      </c>
      <c r="E13" s="60" t="s">
        <v>56</v>
      </c>
      <c r="F13" s="67" t="s">
        <v>27</v>
      </c>
      <c r="G13" s="85"/>
      <c r="H13" s="85">
        <v>159.88</v>
      </c>
      <c r="I13" s="64" t="s">
        <v>28</v>
      </c>
      <c r="L13" s="65"/>
      <c r="M13" s="65"/>
      <c r="N13" s="65"/>
      <c r="O13" s="65"/>
      <c r="P13" s="65"/>
      <c r="Q13" s="65"/>
      <c r="R13" s="66"/>
      <c r="S13" s="66">
        <v>159.88</v>
      </c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>
        <f t="shared" si="0"/>
        <v>159.88</v>
      </c>
      <c r="AL13" s="63"/>
      <c r="AM13" s="63"/>
    </row>
    <row r="14" spans="1:39" s="62" customFormat="1" x14ac:dyDescent="0.2">
      <c r="A14" s="60">
        <v>15</v>
      </c>
      <c r="B14" s="61">
        <v>42880</v>
      </c>
      <c r="C14" s="61">
        <v>42880</v>
      </c>
      <c r="D14" s="60">
        <v>101</v>
      </c>
      <c r="E14" s="60" t="s">
        <v>56</v>
      </c>
      <c r="F14" s="67" t="s">
        <v>27</v>
      </c>
      <c r="G14" s="85"/>
      <c r="H14" s="85">
        <v>515.66</v>
      </c>
      <c r="I14" s="64" t="s">
        <v>30</v>
      </c>
      <c r="L14" s="65"/>
      <c r="M14" s="65"/>
      <c r="N14" s="65"/>
      <c r="O14" s="65"/>
      <c r="P14" s="65"/>
      <c r="Q14" s="65"/>
      <c r="R14" s="66">
        <v>515.66</v>
      </c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>
        <f t="shared" si="0"/>
        <v>515.66</v>
      </c>
      <c r="AL14" s="63"/>
      <c r="AM14" s="63"/>
    </row>
    <row r="15" spans="1:39" s="62" customFormat="1" x14ac:dyDescent="0.2">
      <c r="A15" s="60">
        <v>16</v>
      </c>
      <c r="B15" s="61">
        <v>42886</v>
      </c>
      <c r="C15" s="61">
        <v>42886</v>
      </c>
      <c r="D15" s="60">
        <v>66</v>
      </c>
      <c r="E15" s="60" t="s">
        <v>55</v>
      </c>
      <c r="G15" s="85">
        <v>0.28999999999999998</v>
      </c>
      <c r="H15" s="85"/>
      <c r="I15" s="68" t="s">
        <v>34</v>
      </c>
      <c r="L15" s="65"/>
      <c r="M15" s="65">
        <v>0.28999999999999998</v>
      </c>
      <c r="N15" s="65"/>
      <c r="O15" s="65"/>
      <c r="P15" s="65"/>
      <c r="Q15" s="65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>
        <f t="shared" si="0"/>
        <v>0</v>
      </c>
      <c r="AL15" s="63"/>
      <c r="AM15" s="63"/>
    </row>
    <row r="16" spans="1:39" s="62" customFormat="1" x14ac:dyDescent="0.2">
      <c r="A16" s="60">
        <v>17</v>
      </c>
      <c r="B16" s="61">
        <v>42891</v>
      </c>
      <c r="C16" s="61">
        <v>42891</v>
      </c>
      <c r="D16" s="60">
        <v>66</v>
      </c>
      <c r="E16" s="60" t="s">
        <v>55</v>
      </c>
      <c r="G16" s="85">
        <v>9233.57</v>
      </c>
      <c r="H16" s="85"/>
      <c r="I16" s="68" t="s">
        <v>5</v>
      </c>
      <c r="L16" s="65"/>
      <c r="M16" s="65"/>
      <c r="N16" s="65"/>
      <c r="O16" s="65">
        <v>9233.57</v>
      </c>
      <c r="P16" s="65"/>
      <c r="Q16" s="65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>
        <f t="shared" si="0"/>
        <v>0</v>
      </c>
      <c r="AL16" s="63"/>
      <c r="AM16" s="63"/>
    </row>
    <row r="17" spans="1:39" s="62" customFormat="1" x14ac:dyDescent="0.2">
      <c r="A17" s="60">
        <v>18</v>
      </c>
      <c r="B17" s="61">
        <v>42901</v>
      </c>
      <c r="C17" s="61">
        <v>42908</v>
      </c>
      <c r="D17" s="60">
        <v>102</v>
      </c>
      <c r="E17" s="60" t="s">
        <v>56</v>
      </c>
      <c r="F17" s="67">
        <v>262</v>
      </c>
      <c r="G17" s="85"/>
      <c r="H17" s="85">
        <v>155.19</v>
      </c>
      <c r="I17" s="67" t="s">
        <v>42</v>
      </c>
      <c r="J17" s="67" t="s">
        <v>41</v>
      </c>
      <c r="K17" s="63"/>
      <c r="L17" s="65"/>
      <c r="M17" s="65"/>
      <c r="N17" s="65"/>
      <c r="O17" s="65"/>
      <c r="P17" s="65"/>
      <c r="Q17" s="65"/>
      <c r="R17" s="66"/>
      <c r="S17" s="66"/>
      <c r="T17" s="66"/>
      <c r="U17" s="66"/>
      <c r="V17" s="70"/>
      <c r="W17" s="66">
        <v>18.899999999999999</v>
      </c>
      <c r="X17" s="66">
        <v>27.96</v>
      </c>
      <c r="Y17" s="66">
        <v>43.97</v>
      </c>
      <c r="Z17" s="66">
        <v>35.86</v>
      </c>
      <c r="AA17" s="66">
        <v>0</v>
      </c>
      <c r="AB17" s="66">
        <v>28.5</v>
      </c>
      <c r="AC17" s="66">
        <v>0</v>
      </c>
      <c r="AD17" s="66"/>
      <c r="AE17" s="66"/>
      <c r="AF17" s="66"/>
      <c r="AG17" s="66"/>
      <c r="AH17" s="66"/>
      <c r="AI17" s="66"/>
      <c r="AJ17" s="66"/>
      <c r="AK17" s="66">
        <f t="shared" si="0"/>
        <v>155.19</v>
      </c>
      <c r="AL17" s="63"/>
      <c r="AM17" s="63"/>
    </row>
    <row r="18" spans="1:39" s="62" customFormat="1" x14ac:dyDescent="0.2">
      <c r="A18" s="60">
        <v>19</v>
      </c>
      <c r="B18" s="61">
        <v>42901</v>
      </c>
      <c r="C18" s="61">
        <v>42936</v>
      </c>
      <c r="D18" s="60">
        <v>103</v>
      </c>
      <c r="E18" s="60" t="s">
        <v>56</v>
      </c>
      <c r="F18" s="67">
        <v>263</v>
      </c>
      <c r="G18" s="85"/>
      <c r="H18" s="85">
        <v>240</v>
      </c>
      <c r="I18" s="67" t="s">
        <v>45</v>
      </c>
      <c r="J18" s="67" t="s">
        <v>41</v>
      </c>
      <c r="K18" s="63"/>
      <c r="L18" s="65"/>
      <c r="M18" s="65"/>
      <c r="N18" s="65"/>
      <c r="O18" s="65"/>
      <c r="P18" s="65"/>
      <c r="Q18" s="65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>
        <v>240</v>
      </c>
      <c r="AJ18" s="66"/>
      <c r="AK18" s="66">
        <f t="shared" si="0"/>
        <v>240</v>
      </c>
      <c r="AL18" s="63"/>
      <c r="AM18" s="63"/>
    </row>
    <row r="19" spans="1:39" s="62" customFormat="1" x14ac:dyDescent="0.2">
      <c r="A19" s="60">
        <v>20</v>
      </c>
      <c r="B19" s="61">
        <v>42901</v>
      </c>
      <c r="C19" s="61">
        <v>42921</v>
      </c>
      <c r="D19" s="60">
        <v>102</v>
      </c>
      <c r="E19" s="60" t="s">
        <v>56</v>
      </c>
      <c r="F19" s="67">
        <v>264</v>
      </c>
      <c r="G19" s="85"/>
      <c r="H19" s="85">
        <v>1125</v>
      </c>
      <c r="I19" s="67" t="s">
        <v>46</v>
      </c>
      <c r="J19" s="67" t="s">
        <v>41</v>
      </c>
      <c r="K19" s="67"/>
      <c r="L19" s="65"/>
      <c r="M19" s="65"/>
      <c r="N19" s="65"/>
      <c r="O19" s="65"/>
      <c r="P19" s="65"/>
      <c r="Q19" s="65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>
        <v>1125</v>
      </c>
      <c r="AJ19" s="66"/>
      <c r="AK19" s="66">
        <f t="shared" si="0"/>
        <v>1125</v>
      </c>
      <c r="AL19" s="63"/>
      <c r="AM19" s="63"/>
    </row>
    <row r="20" spans="1:39" s="62" customFormat="1" x14ac:dyDescent="0.2">
      <c r="A20" s="60">
        <v>21</v>
      </c>
      <c r="B20" s="61">
        <v>42902</v>
      </c>
      <c r="C20" s="61">
        <v>42902</v>
      </c>
      <c r="D20" s="60">
        <v>102</v>
      </c>
      <c r="E20" s="60" t="s">
        <v>56</v>
      </c>
      <c r="F20" s="67" t="s">
        <v>27</v>
      </c>
      <c r="G20" s="85"/>
      <c r="H20" s="85">
        <v>159.88</v>
      </c>
      <c r="I20" s="64" t="s">
        <v>28</v>
      </c>
      <c r="L20" s="65"/>
      <c r="M20" s="65"/>
      <c r="N20" s="65"/>
      <c r="O20" s="65"/>
      <c r="P20" s="65"/>
      <c r="Q20" s="65"/>
      <c r="R20" s="66"/>
      <c r="S20" s="66">
        <v>159.88</v>
      </c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>
        <f t="shared" si="0"/>
        <v>159.88</v>
      </c>
      <c r="AL20" s="63"/>
      <c r="AM20" s="63"/>
    </row>
    <row r="21" spans="1:39" s="62" customFormat="1" x14ac:dyDescent="0.2">
      <c r="A21" s="60">
        <v>24</v>
      </c>
      <c r="B21" s="61">
        <v>42912</v>
      </c>
      <c r="C21" s="61">
        <v>42912</v>
      </c>
      <c r="D21" s="60">
        <v>102</v>
      </c>
      <c r="E21" s="60" t="s">
        <v>56</v>
      </c>
      <c r="F21" s="67" t="s">
        <v>27</v>
      </c>
      <c r="G21" s="85"/>
      <c r="H21" s="85">
        <v>515.66</v>
      </c>
      <c r="I21" s="64" t="s">
        <v>30</v>
      </c>
      <c r="L21" s="65"/>
      <c r="M21" s="65"/>
      <c r="N21" s="65"/>
      <c r="O21" s="65"/>
      <c r="P21" s="65"/>
      <c r="Q21" s="65"/>
      <c r="R21" s="66">
        <v>515.66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>
        <f t="shared" si="0"/>
        <v>515.66</v>
      </c>
      <c r="AL21" s="63"/>
      <c r="AM21" s="63"/>
    </row>
    <row r="22" spans="1:39" s="62" customFormat="1" x14ac:dyDescent="0.2">
      <c r="A22" s="60">
        <v>25</v>
      </c>
      <c r="B22" s="61">
        <v>42916</v>
      </c>
      <c r="C22" s="61">
        <v>42916</v>
      </c>
      <c r="D22" s="60">
        <v>67</v>
      </c>
      <c r="E22" s="60" t="s">
        <v>55</v>
      </c>
      <c r="G22" s="85">
        <v>0.32</v>
      </c>
      <c r="H22" s="85"/>
      <c r="I22" s="68" t="s">
        <v>34</v>
      </c>
      <c r="L22" s="65"/>
      <c r="M22" s="65">
        <v>0.32</v>
      </c>
      <c r="N22" s="65"/>
      <c r="O22" s="65"/>
      <c r="P22" s="65"/>
      <c r="Q22" s="65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>
        <f t="shared" si="0"/>
        <v>0</v>
      </c>
      <c r="AL22" s="63"/>
      <c r="AM22" s="63"/>
    </row>
    <row r="23" spans="1:39" s="62" customFormat="1" x14ac:dyDescent="0.2">
      <c r="A23" s="60">
        <v>26</v>
      </c>
      <c r="B23" s="61">
        <v>42929</v>
      </c>
      <c r="C23" s="61">
        <v>42934</v>
      </c>
      <c r="D23" s="60">
        <v>103</v>
      </c>
      <c r="E23" s="60" t="s">
        <v>56</v>
      </c>
      <c r="F23" s="67">
        <v>266</v>
      </c>
      <c r="G23" s="85"/>
      <c r="H23" s="85">
        <v>227.33</v>
      </c>
      <c r="I23" s="67" t="s">
        <v>42</v>
      </c>
      <c r="J23" s="67" t="s">
        <v>41</v>
      </c>
      <c r="K23" s="63"/>
      <c r="L23" s="65"/>
      <c r="M23" s="65"/>
      <c r="N23" s="65"/>
      <c r="O23" s="65"/>
      <c r="P23" s="65"/>
      <c r="Q23" s="65"/>
      <c r="R23" s="66"/>
      <c r="S23" s="66"/>
      <c r="T23" s="66"/>
      <c r="U23" s="66"/>
      <c r="V23" s="70"/>
      <c r="W23" s="66">
        <v>13.5</v>
      </c>
      <c r="X23" s="66">
        <v>25.06</v>
      </c>
      <c r="Y23" s="66">
        <v>89.48</v>
      </c>
      <c r="Z23" s="66">
        <v>35.86</v>
      </c>
      <c r="AA23" s="66">
        <v>0</v>
      </c>
      <c r="AB23" s="66">
        <v>28.5</v>
      </c>
      <c r="AC23" s="66">
        <v>34.93</v>
      </c>
      <c r="AD23" s="66"/>
      <c r="AE23" s="66"/>
      <c r="AF23" s="66"/>
      <c r="AG23" s="66"/>
      <c r="AH23" s="66"/>
      <c r="AI23" s="66"/>
      <c r="AJ23" s="66"/>
      <c r="AK23" s="66">
        <f t="shared" si="0"/>
        <v>227.33000000000004</v>
      </c>
      <c r="AL23" s="63"/>
      <c r="AM23" s="63"/>
    </row>
    <row r="24" spans="1:39" s="62" customFormat="1" x14ac:dyDescent="0.2">
      <c r="A24" s="60">
        <v>27</v>
      </c>
      <c r="B24" s="61">
        <v>42933</v>
      </c>
      <c r="C24" s="61">
        <v>42933</v>
      </c>
      <c r="D24" s="60">
        <v>103</v>
      </c>
      <c r="E24" s="60" t="s">
        <v>56</v>
      </c>
      <c r="F24" s="67">
        <v>55</v>
      </c>
      <c r="G24" s="85">
        <v>423.72</v>
      </c>
      <c r="H24" s="85"/>
      <c r="I24" s="64" t="s">
        <v>32</v>
      </c>
      <c r="L24" s="65"/>
      <c r="M24" s="65"/>
      <c r="N24" s="65">
        <v>423.72</v>
      </c>
      <c r="O24" s="65"/>
      <c r="P24" s="69"/>
      <c r="Q24" s="69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>
        <f t="shared" si="0"/>
        <v>0</v>
      </c>
      <c r="AL24" s="63"/>
      <c r="AM24" s="63"/>
    </row>
    <row r="25" spans="1:39" s="62" customFormat="1" x14ac:dyDescent="0.2">
      <c r="A25" s="60">
        <v>28</v>
      </c>
      <c r="B25" s="61">
        <v>42933</v>
      </c>
      <c r="C25" s="61">
        <v>42933</v>
      </c>
      <c r="D25" s="60">
        <v>103</v>
      </c>
      <c r="E25" s="60" t="s">
        <v>56</v>
      </c>
      <c r="F25" s="67" t="s">
        <v>27</v>
      </c>
      <c r="G25" s="85"/>
      <c r="H25" s="85">
        <v>159.88</v>
      </c>
      <c r="I25" s="64" t="s">
        <v>28</v>
      </c>
      <c r="L25" s="65"/>
      <c r="M25" s="65"/>
      <c r="N25" s="65"/>
      <c r="O25" s="65"/>
      <c r="P25" s="65"/>
      <c r="Q25" s="65"/>
      <c r="R25" s="66"/>
      <c r="S25" s="66">
        <v>159.88</v>
      </c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>
        <f t="shared" si="0"/>
        <v>159.88</v>
      </c>
      <c r="AL25" s="63"/>
      <c r="AM25" s="63"/>
    </row>
    <row r="26" spans="1:39" s="62" customFormat="1" x14ac:dyDescent="0.2">
      <c r="A26" s="60">
        <v>31</v>
      </c>
      <c r="B26" s="61">
        <v>42941</v>
      </c>
      <c r="C26" s="61">
        <v>42941</v>
      </c>
      <c r="D26" s="60">
        <v>103</v>
      </c>
      <c r="E26" s="60" t="s">
        <v>56</v>
      </c>
      <c r="F26" s="67" t="s">
        <v>27</v>
      </c>
      <c r="G26" s="85"/>
      <c r="H26" s="85">
        <v>515.66</v>
      </c>
      <c r="I26" s="64" t="s">
        <v>30</v>
      </c>
      <c r="L26" s="65"/>
      <c r="M26" s="65"/>
      <c r="N26" s="65"/>
      <c r="O26" s="65"/>
      <c r="P26" s="65"/>
      <c r="Q26" s="65"/>
      <c r="R26" s="66">
        <v>515.66</v>
      </c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>
        <f t="shared" si="0"/>
        <v>515.66</v>
      </c>
      <c r="AL26" s="63"/>
      <c r="AM26" s="63"/>
    </row>
    <row r="27" spans="1:39" s="62" customFormat="1" x14ac:dyDescent="0.2">
      <c r="A27" s="60">
        <v>32</v>
      </c>
      <c r="B27" s="61">
        <v>42947</v>
      </c>
      <c r="C27" s="61">
        <v>42947</v>
      </c>
      <c r="D27" s="60">
        <v>68</v>
      </c>
      <c r="E27" s="60" t="s">
        <v>55</v>
      </c>
      <c r="G27" s="85">
        <v>0.33</v>
      </c>
      <c r="H27" s="85"/>
      <c r="I27" s="68" t="s">
        <v>34</v>
      </c>
      <c r="L27" s="65"/>
      <c r="M27" s="65">
        <v>0.33</v>
      </c>
      <c r="N27" s="65"/>
      <c r="O27" s="65"/>
      <c r="P27" s="65"/>
      <c r="Q27" s="65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>
        <f t="shared" si="0"/>
        <v>0</v>
      </c>
      <c r="AL27" s="63"/>
      <c r="AM27" s="63"/>
    </row>
    <row r="28" spans="1:39" s="62" customFormat="1" x14ac:dyDescent="0.2">
      <c r="A28" s="60">
        <v>33</v>
      </c>
      <c r="B28" s="61">
        <v>42963</v>
      </c>
      <c r="C28" s="61">
        <v>42963</v>
      </c>
      <c r="D28" s="60">
        <v>104</v>
      </c>
      <c r="E28" s="60" t="s">
        <v>56</v>
      </c>
      <c r="F28" s="67" t="s">
        <v>27</v>
      </c>
      <c r="G28" s="85"/>
      <c r="H28" s="85">
        <v>159.88</v>
      </c>
      <c r="I28" s="64" t="s">
        <v>28</v>
      </c>
      <c r="L28" s="65"/>
      <c r="M28" s="65"/>
      <c r="N28" s="65"/>
      <c r="O28" s="65"/>
      <c r="P28" s="65"/>
      <c r="Q28" s="65"/>
      <c r="R28" s="66"/>
      <c r="S28" s="66">
        <v>159.88</v>
      </c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>
        <f t="shared" si="0"/>
        <v>159.88</v>
      </c>
      <c r="AL28" s="63"/>
      <c r="AM28" s="63"/>
    </row>
    <row r="29" spans="1:39" s="62" customFormat="1" x14ac:dyDescent="0.2">
      <c r="A29" s="60">
        <v>34</v>
      </c>
      <c r="B29" s="61">
        <v>42972</v>
      </c>
      <c r="C29" s="61">
        <v>42972</v>
      </c>
      <c r="D29" s="60">
        <v>104</v>
      </c>
      <c r="E29" s="60" t="s">
        <v>56</v>
      </c>
      <c r="F29" s="67" t="s">
        <v>27</v>
      </c>
      <c r="G29" s="85"/>
      <c r="H29" s="85">
        <v>515.66</v>
      </c>
      <c r="I29" s="64" t="s">
        <v>30</v>
      </c>
      <c r="L29" s="65"/>
      <c r="M29" s="65"/>
      <c r="N29" s="65"/>
      <c r="O29" s="65"/>
      <c r="P29" s="65"/>
      <c r="Q29" s="65"/>
      <c r="R29" s="66">
        <v>515.66</v>
      </c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>
        <f t="shared" si="0"/>
        <v>515.66</v>
      </c>
      <c r="AL29" s="63"/>
      <c r="AM29" s="63"/>
    </row>
    <row r="30" spans="1:39" s="62" customFormat="1" x14ac:dyDescent="0.2">
      <c r="A30" s="60">
        <v>35</v>
      </c>
      <c r="B30" s="61">
        <v>42978</v>
      </c>
      <c r="C30" s="61">
        <v>42978</v>
      </c>
      <c r="D30" s="60">
        <v>69</v>
      </c>
      <c r="E30" s="60" t="s">
        <v>55</v>
      </c>
      <c r="G30" s="85">
        <v>0.33</v>
      </c>
      <c r="H30" s="85"/>
      <c r="I30" s="68" t="s">
        <v>34</v>
      </c>
      <c r="L30" s="65"/>
      <c r="M30" s="65">
        <v>0.33</v>
      </c>
      <c r="N30" s="65"/>
      <c r="O30" s="65"/>
      <c r="P30" s="69"/>
      <c r="Q30" s="69"/>
      <c r="R30" s="66"/>
      <c r="S30" s="66"/>
      <c r="T30" s="66"/>
      <c r="U30" s="70"/>
      <c r="V30" s="66"/>
      <c r="W30" s="66"/>
      <c r="X30" s="70"/>
      <c r="Y30" s="66"/>
      <c r="Z30" s="66"/>
      <c r="AA30" s="66"/>
      <c r="AB30" s="66"/>
      <c r="AC30" s="66"/>
      <c r="AD30" s="70"/>
      <c r="AE30" s="70"/>
      <c r="AF30" s="70"/>
      <c r="AG30" s="70"/>
      <c r="AH30" s="70"/>
      <c r="AI30" s="66"/>
      <c r="AJ30" s="66"/>
      <c r="AK30" s="66">
        <f t="shared" si="0"/>
        <v>0</v>
      </c>
      <c r="AL30" s="63"/>
      <c r="AM30" s="63"/>
    </row>
    <row r="31" spans="1:39" s="62" customFormat="1" x14ac:dyDescent="0.2">
      <c r="A31" s="60">
        <v>36</v>
      </c>
      <c r="B31" s="61">
        <v>42992</v>
      </c>
      <c r="C31" s="61">
        <v>42997</v>
      </c>
      <c r="D31" s="60">
        <v>105</v>
      </c>
      <c r="E31" s="60" t="s">
        <v>56</v>
      </c>
      <c r="F31" s="67">
        <v>267</v>
      </c>
      <c r="G31" s="85"/>
      <c r="H31" s="85">
        <v>185.72</v>
      </c>
      <c r="I31" s="67" t="s">
        <v>42</v>
      </c>
      <c r="J31" s="67" t="s">
        <v>41</v>
      </c>
      <c r="K31" s="63"/>
      <c r="L31" s="65"/>
      <c r="M31" s="65"/>
      <c r="N31" s="65"/>
      <c r="O31" s="65"/>
      <c r="P31" s="65"/>
      <c r="Q31" s="65"/>
      <c r="R31" s="66"/>
      <c r="S31" s="66"/>
      <c r="T31" s="66"/>
      <c r="U31" s="66"/>
      <c r="V31" s="70"/>
      <c r="W31" s="66">
        <v>13.5</v>
      </c>
      <c r="X31" s="66">
        <v>25.06</v>
      </c>
      <c r="Y31" s="66">
        <v>16.399999999999999</v>
      </c>
      <c r="Z31" s="66">
        <v>73.760000000000005</v>
      </c>
      <c r="AA31" s="66">
        <v>0</v>
      </c>
      <c r="AB31" s="66">
        <v>57</v>
      </c>
      <c r="AC31" s="66">
        <v>0</v>
      </c>
      <c r="AD31" s="66"/>
      <c r="AE31" s="66"/>
      <c r="AF31" s="66"/>
      <c r="AG31" s="66"/>
      <c r="AH31" s="66"/>
      <c r="AI31" s="66"/>
      <c r="AJ31" s="66"/>
      <c r="AK31" s="66">
        <f t="shared" si="0"/>
        <v>185.72</v>
      </c>
      <c r="AL31" s="63"/>
      <c r="AM31" s="63"/>
    </row>
    <row r="32" spans="1:39" s="62" customFormat="1" x14ac:dyDescent="0.2">
      <c r="A32" s="60">
        <v>37</v>
      </c>
      <c r="B32" s="61">
        <v>42992</v>
      </c>
      <c r="C32" s="61">
        <v>43000</v>
      </c>
      <c r="D32" s="60">
        <v>105</v>
      </c>
      <c r="E32" s="60" t="s">
        <v>56</v>
      </c>
      <c r="F32" s="67">
        <v>268</v>
      </c>
      <c r="G32" s="85"/>
      <c r="H32" s="85">
        <v>240</v>
      </c>
      <c r="I32" s="67" t="s">
        <v>47</v>
      </c>
      <c r="J32" s="67" t="s">
        <v>41</v>
      </c>
      <c r="K32" s="63"/>
      <c r="L32" s="65"/>
      <c r="M32" s="65"/>
      <c r="N32" s="65"/>
      <c r="O32" s="65"/>
      <c r="P32" s="65"/>
      <c r="Q32" s="65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>
        <v>240</v>
      </c>
      <c r="AH32" s="66"/>
      <c r="AI32" s="66"/>
      <c r="AJ32" s="66"/>
      <c r="AK32" s="66">
        <f t="shared" si="0"/>
        <v>240</v>
      </c>
      <c r="AL32" s="63"/>
      <c r="AM32" s="63"/>
    </row>
    <row r="33" spans="1:39" s="62" customFormat="1" x14ac:dyDescent="0.2">
      <c r="A33" s="60">
        <v>38</v>
      </c>
      <c r="B33" s="61">
        <v>42992</v>
      </c>
      <c r="C33" s="61">
        <v>42998</v>
      </c>
      <c r="D33" s="60">
        <v>105</v>
      </c>
      <c r="E33" s="60" t="s">
        <v>56</v>
      </c>
      <c r="F33" s="67">
        <v>269</v>
      </c>
      <c r="G33" s="85"/>
      <c r="H33" s="85">
        <v>2820</v>
      </c>
      <c r="I33" s="67" t="s">
        <v>48</v>
      </c>
      <c r="J33" s="67" t="s">
        <v>41</v>
      </c>
      <c r="K33" s="63"/>
      <c r="L33" s="65"/>
      <c r="M33" s="65"/>
      <c r="N33" s="65"/>
      <c r="O33" s="65"/>
      <c r="P33" s="65"/>
      <c r="Q33" s="65"/>
      <c r="R33" s="66"/>
      <c r="S33" s="66"/>
      <c r="T33" s="66"/>
      <c r="U33" s="66"/>
      <c r="V33" s="63"/>
      <c r="W33" s="66"/>
      <c r="X33" s="66"/>
      <c r="Y33" s="66"/>
      <c r="Z33" s="66"/>
      <c r="AA33" s="66"/>
      <c r="AB33" s="66"/>
      <c r="AC33" s="66"/>
      <c r="AD33" s="66"/>
      <c r="AE33" s="66">
        <v>2820</v>
      </c>
      <c r="AF33" s="66"/>
      <c r="AG33" s="66"/>
      <c r="AH33" s="66"/>
      <c r="AI33" s="66"/>
      <c r="AJ33" s="66"/>
      <c r="AK33" s="66">
        <f t="shared" si="0"/>
        <v>2820</v>
      </c>
      <c r="AL33" s="63"/>
      <c r="AM33" s="63"/>
    </row>
    <row r="34" spans="1:39" s="62" customFormat="1" x14ac:dyDescent="0.2">
      <c r="A34" s="60">
        <v>41</v>
      </c>
      <c r="B34" s="61">
        <v>42996</v>
      </c>
      <c r="C34" s="61">
        <v>42996</v>
      </c>
      <c r="D34" s="60">
        <v>105</v>
      </c>
      <c r="E34" s="60" t="s">
        <v>56</v>
      </c>
      <c r="F34" s="67" t="s">
        <v>27</v>
      </c>
      <c r="G34" s="85"/>
      <c r="H34" s="85">
        <v>159.88</v>
      </c>
      <c r="I34" s="64" t="s">
        <v>28</v>
      </c>
      <c r="L34" s="65"/>
      <c r="M34" s="65"/>
      <c r="N34" s="65"/>
      <c r="O34" s="65"/>
      <c r="P34" s="65"/>
      <c r="Q34" s="65"/>
      <c r="R34" s="66"/>
      <c r="S34" s="66">
        <v>159.88</v>
      </c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>
        <f t="shared" si="0"/>
        <v>159.88</v>
      </c>
      <c r="AL34" s="63"/>
      <c r="AM34" s="63"/>
    </row>
    <row r="35" spans="1:39" s="62" customFormat="1" x14ac:dyDescent="0.2">
      <c r="A35" s="60">
        <v>42</v>
      </c>
      <c r="B35" s="61">
        <v>43003</v>
      </c>
      <c r="C35" s="61">
        <v>43003</v>
      </c>
      <c r="D35" s="60">
        <v>105</v>
      </c>
      <c r="E35" s="60" t="s">
        <v>56</v>
      </c>
      <c r="F35" s="67" t="s">
        <v>27</v>
      </c>
      <c r="G35" s="85"/>
      <c r="H35" s="85">
        <v>515.66</v>
      </c>
      <c r="I35" s="64" t="s">
        <v>30</v>
      </c>
      <c r="L35" s="65"/>
      <c r="M35" s="65"/>
      <c r="N35" s="65"/>
      <c r="O35" s="65"/>
      <c r="P35" s="65"/>
      <c r="Q35" s="65"/>
      <c r="R35" s="66">
        <v>515.66</v>
      </c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>
        <f t="shared" si="0"/>
        <v>515.66</v>
      </c>
      <c r="AL35" s="63"/>
      <c r="AM35" s="63"/>
    </row>
    <row r="36" spans="1:39" s="62" customFormat="1" x14ac:dyDescent="0.2">
      <c r="A36" s="60">
        <v>43</v>
      </c>
      <c r="B36" s="61">
        <v>43007</v>
      </c>
      <c r="C36" s="61">
        <v>43007</v>
      </c>
      <c r="D36" s="60">
        <v>70</v>
      </c>
      <c r="E36" s="60" t="s">
        <v>55</v>
      </c>
      <c r="G36" s="85">
        <v>0.28999999999999998</v>
      </c>
      <c r="H36" s="85"/>
      <c r="I36" s="68" t="s">
        <v>34</v>
      </c>
      <c r="L36" s="65"/>
      <c r="M36" s="65">
        <v>0.28999999999999998</v>
      </c>
      <c r="N36" s="65"/>
      <c r="O36" s="65"/>
      <c r="P36" s="69"/>
      <c r="Q36" s="69"/>
      <c r="R36" s="66"/>
      <c r="S36" s="66"/>
      <c r="T36" s="66"/>
      <c r="U36" s="70"/>
      <c r="V36" s="66"/>
      <c r="W36" s="66"/>
      <c r="X36" s="70"/>
      <c r="Y36" s="66"/>
      <c r="Z36" s="66"/>
      <c r="AA36" s="66"/>
      <c r="AB36" s="66"/>
      <c r="AC36" s="66"/>
      <c r="AD36" s="70"/>
      <c r="AE36" s="70"/>
      <c r="AF36" s="70"/>
      <c r="AG36" s="70"/>
      <c r="AH36" s="70"/>
      <c r="AI36" s="66"/>
      <c r="AJ36" s="66"/>
      <c r="AK36" s="66">
        <f t="shared" si="0"/>
        <v>0</v>
      </c>
      <c r="AL36" s="63"/>
      <c r="AM36" s="63"/>
    </row>
    <row r="37" spans="1:39" s="62" customFormat="1" x14ac:dyDescent="0.2">
      <c r="A37" s="60">
        <v>44</v>
      </c>
      <c r="B37" s="61">
        <v>43013</v>
      </c>
      <c r="C37" s="61">
        <v>43018</v>
      </c>
      <c r="D37" s="60">
        <v>106</v>
      </c>
      <c r="E37" s="60" t="s">
        <v>56</v>
      </c>
      <c r="F37" s="67">
        <v>270</v>
      </c>
      <c r="G37" s="85"/>
      <c r="H37" s="85">
        <v>96.81</v>
      </c>
      <c r="I37" s="67" t="s">
        <v>42</v>
      </c>
      <c r="J37" s="67" t="s">
        <v>41</v>
      </c>
      <c r="K37" s="63"/>
      <c r="L37" s="65"/>
      <c r="M37" s="65"/>
      <c r="N37" s="65"/>
      <c r="O37" s="65"/>
      <c r="P37" s="65"/>
      <c r="Q37" s="65"/>
      <c r="R37" s="66"/>
      <c r="S37" s="66"/>
      <c r="T37" s="66"/>
      <c r="U37" s="66"/>
      <c r="V37" s="70"/>
      <c r="W37" s="66">
        <v>13.5</v>
      </c>
      <c r="X37" s="66">
        <v>4.9000000000000004</v>
      </c>
      <c r="Y37" s="66">
        <v>14.05</v>
      </c>
      <c r="Z37" s="66">
        <v>35.86</v>
      </c>
      <c r="AA37" s="66">
        <v>0</v>
      </c>
      <c r="AB37" s="66">
        <v>28.5</v>
      </c>
      <c r="AC37" s="66">
        <v>0</v>
      </c>
      <c r="AD37" s="66"/>
      <c r="AE37" s="66"/>
      <c r="AF37" s="66"/>
      <c r="AG37" s="66"/>
      <c r="AH37" s="66"/>
      <c r="AI37" s="66"/>
      <c r="AJ37" s="66"/>
      <c r="AK37" s="66">
        <f t="shared" si="0"/>
        <v>96.81</v>
      </c>
      <c r="AL37" s="63"/>
      <c r="AM37" s="63"/>
    </row>
    <row r="38" spans="1:39" s="62" customFormat="1" x14ac:dyDescent="0.2">
      <c r="A38" s="60">
        <v>45</v>
      </c>
      <c r="B38" s="61">
        <v>43013</v>
      </c>
      <c r="C38" s="61">
        <v>43019</v>
      </c>
      <c r="D38" s="60">
        <v>106</v>
      </c>
      <c r="E38" s="60" t="s">
        <v>56</v>
      </c>
      <c r="F38" s="67">
        <v>271</v>
      </c>
      <c r="G38" s="85"/>
      <c r="H38" s="85">
        <v>286.98</v>
      </c>
      <c r="I38" s="67" t="s">
        <v>49</v>
      </c>
      <c r="J38" s="67" t="s">
        <v>41</v>
      </c>
      <c r="K38" s="63"/>
      <c r="L38" s="65"/>
      <c r="M38" s="65"/>
      <c r="N38" s="65"/>
      <c r="O38" s="65"/>
      <c r="P38" s="65"/>
      <c r="Q38" s="65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>
        <v>286.98</v>
      </c>
      <c r="AG38" s="66"/>
      <c r="AH38" s="66"/>
      <c r="AI38" s="66"/>
      <c r="AJ38" s="66"/>
      <c r="AK38" s="66">
        <f t="shared" si="0"/>
        <v>286.98</v>
      </c>
      <c r="AL38" s="63"/>
      <c r="AM38" s="63"/>
    </row>
    <row r="39" spans="1:39" s="62" customFormat="1" x14ac:dyDescent="0.2">
      <c r="A39" s="60">
        <v>48</v>
      </c>
      <c r="B39" s="61">
        <v>43024</v>
      </c>
      <c r="C39" s="61">
        <v>43024</v>
      </c>
      <c r="D39" s="60">
        <v>106</v>
      </c>
      <c r="E39" s="60" t="s">
        <v>56</v>
      </c>
      <c r="F39" s="67" t="s">
        <v>27</v>
      </c>
      <c r="G39" s="85"/>
      <c r="H39" s="85">
        <v>159.88</v>
      </c>
      <c r="I39" s="64" t="s">
        <v>28</v>
      </c>
      <c r="L39" s="65"/>
      <c r="M39" s="65"/>
      <c r="N39" s="65"/>
      <c r="O39" s="65"/>
      <c r="P39" s="65"/>
      <c r="Q39" s="65"/>
      <c r="R39" s="66"/>
      <c r="S39" s="66">
        <v>159.88</v>
      </c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>
        <f t="shared" si="0"/>
        <v>159.88</v>
      </c>
      <c r="AL39" s="63"/>
      <c r="AM39" s="63"/>
    </row>
    <row r="40" spans="1:39" s="62" customFormat="1" x14ac:dyDescent="0.2">
      <c r="A40" s="60">
        <v>49</v>
      </c>
      <c r="B40" s="61">
        <v>43033</v>
      </c>
      <c r="C40" s="61">
        <v>43033</v>
      </c>
      <c r="D40" s="60">
        <v>106</v>
      </c>
      <c r="E40" s="60" t="s">
        <v>56</v>
      </c>
      <c r="F40" s="67" t="s">
        <v>27</v>
      </c>
      <c r="G40" s="85"/>
      <c r="H40" s="85">
        <v>515.66</v>
      </c>
      <c r="I40" s="64" t="s">
        <v>30</v>
      </c>
      <c r="L40" s="65"/>
      <c r="M40" s="65"/>
      <c r="N40" s="65"/>
      <c r="O40" s="65"/>
      <c r="P40" s="69"/>
      <c r="Q40" s="69"/>
      <c r="R40" s="66">
        <v>515.66</v>
      </c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>
        <f t="shared" si="0"/>
        <v>515.66</v>
      </c>
      <c r="AL40" s="63"/>
      <c r="AM40" s="63"/>
    </row>
    <row r="41" spans="1:39" s="62" customFormat="1" x14ac:dyDescent="0.2">
      <c r="A41" s="60">
        <v>50</v>
      </c>
      <c r="B41" s="61">
        <v>43039</v>
      </c>
      <c r="C41" s="61">
        <v>43039</v>
      </c>
      <c r="D41" s="60">
        <v>71</v>
      </c>
      <c r="E41" s="60" t="s">
        <v>55</v>
      </c>
      <c r="G41" s="85">
        <v>0.3</v>
      </c>
      <c r="H41" s="85"/>
      <c r="I41" s="68" t="s">
        <v>34</v>
      </c>
      <c r="L41" s="65"/>
      <c r="M41" s="65">
        <v>0.3</v>
      </c>
      <c r="N41" s="65"/>
      <c r="O41" s="65"/>
      <c r="P41" s="65"/>
      <c r="Q41" s="65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>
        <f t="shared" si="0"/>
        <v>0</v>
      </c>
      <c r="AL41" s="63"/>
      <c r="AM41" s="63"/>
    </row>
    <row r="42" spans="1:39" s="62" customFormat="1" x14ac:dyDescent="0.2">
      <c r="A42" s="60">
        <v>51</v>
      </c>
      <c r="B42" s="61">
        <v>43041</v>
      </c>
      <c r="C42" s="61">
        <v>43046</v>
      </c>
      <c r="D42" s="60">
        <v>107</v>
      </c>
      <c r="E42" s="60" t="s">
        <v>56</v>
      </c>
      <c r="F42" s="67">
        <v>272</v>
      </c>
      <c r="G42" s="85"/>
      <c r="H42" s="85">
        <v>132.83000000000001</v>
      </c>
      <c r="I42" s="67" t="s">
        <v>42</v>
      </c>
      <c r="J42" s="67" t="s">
        <v>41</v>
      </c>
      <c r="K42" s="63"/>
      <c r="L42" s="65"/>
      <c r="M42" s="65"/>
      <c r="N42" s="65"/>
      <c r="O42" s="65"/>
      <c r="P42" s="65"/>
      <c r="Q42" s="65"/>
      <c r="R42" s="66"/>
      <c r="S42" s="66"/>
      <c r="T42" s="66"/>
      <c r="U42" s="66"/>
      <c r="V42" s="70"/>
      <c r="W42" s="66">
        <v>9</v>
      </c>
      <c r="X42" s="66">
        <v>25.06</v>
      </c>
      <c r="Y42" s="66">
        <v>9.8000000000000007</v>
      </c>
      <c r="Z42" s="66">
        <v>60.47</v>
      </c>
      <c r="AA42" s="66">
        <v>0</v>
      </c>
      <c r="AB42" s="66">
        <v>28.5</v>
      </c>
      <c r="AC42" s="66">
        <v>0</v>
      </c>
      <c r="AD42" s="66"/>
      <c r="AE42" s="66"/>
      <c r="AF42" s="66"/>
      <c r="AG42" s="66"/>
      <c r="AH42" s="66"/>
      <c r="AI42" s="66"/>
      <c r="AJ42" s="66"/>
      <c r="AK42" s="66">
        <f t="shared" si="0"/>
        <v>132.82999999999998</v>
      </c>
      <c r="AL42" s="63"/>
      <c r="AM42" s="63"/>
    </row>
    <row r="43" spans="1:39" s="62" customFormat="1" x14ac:dyDescent="0.2">
      <c r="A43" s="60">
        <v>52</v>
      </c>
      <c r="B43" s="61">
        <v>43041</v>
      </c>
      <c r="C43" s="61">
        <v>43060</v>
      </c>
      <c r="D43" s="60">
        <v>107</v>
      </c>
      <c r="E43" s="60" t="s">
        <v>56</v>
      </c>
      <c r="F43" s="67">
        <v>273</v>
      </c>
      <c r="G43" s="85"/>
      <c r="H43" s="85">
        <v>121</v>
      </c>
      <c r="I43" s="67" t="s">
        <v>50</v>
      </c>
      <c r="J43" s="67" t="s">
        <v>41</v>
      </c>
      <c r="K43" s="63"/>
      <c r="L43" s="65"/>
      <c r="M43" s="65"/>
      <c r="N43" s="65"/>
      <c r="O43" s="65"/>
      <c r="P43" s="65"/>
      <c r="Q43" s="65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>
        <v>121</v>
      </c>
      <c r="AI43" s="66"/>
      <c r="AJ43" s="66"/>
      <c r="AK43" s="66">
        <f t="shared" si="0"/>
        <v>121</v>
      </c>
      <c r="AL43" s="63"/>
      <c r="AM43" s="63"/>
    </row>
    <row r="44" spans="1:39" s="62" customFormat="1" x14ac:dyDescent="0.2">
      <c r="A44" s="60">
        <v>53</v>
      </c>
      <c r="B44" s="61">
        <v>43041</v>
      </c>
      <c r="C44" s="61">
        <v>43053</v>
      </c>
      <c r="D44" s="60">
        <v>107</v>
      </c>
      <c r="E44" s="60" t="s">
        <v>56</v>
      </c>
      <c r="F44" s="67">
        <v>274</v>
      </c>
      <c r="G44" s="85"/>
      <c r="H44" s="85">
        <v>250</v>
      </c>
      <c r="I44" s="67" t="s">
        <v>60</v>
      </c>
      <c r="J44" s="67" t="s">
        <v>41</v>
      </c>
      <c r="K44" s="63"/>
      <c r="L44" s="65"/>
      <c r="M44" s="65"/>
      <c r="N44" s="65"/>
      <c r="O44" s="65"/>
      <c r="P44" s="69"/>
      <c r="Q44" s="69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>
        <v>250</v>
      </c>
      <c r="AJ44" s="66"/>
      <c r="AK44" s="66">
        <f t="shared" si="0"/>
        <v>250</v>
      </c>
      <c r="AL44" s="63"/>
      <c r="AM44" s="63"/>
    </row>
    <row r="45" spans="1:39" s="62" customFormat="1" x14ac:dyDescent="0.2">
      <c r="A45" s="60">
        <v>54</v>
      </c>
      <c r="B45" s="61">
        <v>43041</v>
      </c>
      <c r="C45" s="61">
        <v>43053</v>
      </c>
      <c r="D45" s="60">
        <v>107</v>
      </c>
      <c r="E45" s="60" t="s">
        <v>56</v>
      </c>
      <c r="F45" s="67">
        <v>275</v>
      </c>
      <c r="G45" s="85"/>
      <c r="H45" s="85">
        <v>190</v>
      </c>
      <c r="I45" s="67" t="s">
        <v>60</v>
      </c>
      <c r="J45" s="67" t="s">
        <v>41</v>
      </c>
      <c r="K45" s="63"/>
      <c r="L45" s="65"/>
      <c r="M45" s="65"/>
      <c r="N45" s="65"/>
      <c r="O45" s="65"/>
      <c r="P45" s="65"/>
      <c r="Q45" s="65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>
        <v>190</v>
      </c>
      <c r="AJ45" s="66"/>
      <c r="AK45" s="66">
        <f t="shared" si="0"/>
        <v>190</v>
      </c>
      <c r="AL45" s="63"/>
      <c r="AM45" s="63"/>
    </row>
    <row r="46" spans="1:39" s="62" customFormat="1" x14ac:dyDescent="0.2">
      <c r="A46" s="60">
        <v>57</v>
      </c>
      <c r="B46" s="61">
        <v>43051</v>
      </c>
      <c r="C46" s="61">
        <v>43056</v>
      </c>
      <c r="D46" s="60">
        <v>107</v>
      </c>
      <c r="E46" s="60" t="s">
        <v>56</v>
      </c>
      <c r="F46" s="67">
        <v>276</v>
      </c>
      <c r="G46" s="85"/>
      <c r="H46" s="85">
        <v>20</v>
      </c>
      <c r="I46" s="67" t="s">
        <v>51</v>
      </c>
      <c r="J46" s="67" t="s">
        <v>41</v>
      </c>
      <c r="K46" s="63"/>
      <c r="L46" s="65"/>
      <c r="M46" s="65"/>
      <c r="N46" s="65"/>
      <c r="O46" s="65"/>
      <c r="P46" s="65"/>
      <c r="Q46" s="65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>
        <v>20</v>
      </c>
      <c r="AK46" s="66">
        <f t="shared" si="0"/>
        <v>20</v>
      </c>
      <c r="AL46" s="63"/>
      <c r="AM46" s="63"/>
    </row>
    <row r="47" spans="1:39" s="62" customFormat="1" x14ac:dyDescent="0.2">
      <c r="A47" s="60">
        <v>58</v>
      </c>
      <c r="B47" s="61">
        <v>43055</v>
      </c>
      <c r="C47" s="61">
        <v>43055</v>
      </c>
      <c r="D47" s="60">
        <v>107</v>
      </c>
      <c r="E47" s="60" t="s">
        <v>56</v>
      </c>
      <c r="F47" s="67" t="s">
        <v>27</v>
      </c>
      <c r="G47" s="85"/>
      <c r="H47" s="85">
        <v>159.88</v>
      </c>
      <c r="I47" s="64" t="s">
        <v>28</v>
      </c>
      <c r="L47" s="65"/>
      <c r="M47" s="65"/>
      <c r="N47" s="65"/>
      <c r="O47" s="65"/>
      <c r="P47" s="69"/>
      <c r="Q47" s="69"/>
      <c r="R47" s="66"/>
      <c r="S47" s="66">
        <v>159.88</v>
      </c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>
        <f t="shared" si="0"/>
        <v>159.88</v>
      </c>
      <c r="AL47" s="63"/>
      <c r="AM47" s="63"/>
    </row>
    <row r="48" spans="1:39" s="62" customFormat="1" x14ac:dyDescent="0.2">
      <c r="A48" s="60">
        <v>59</v>
      </c>
      <c r="B48" s="61">
        <v>43066</v>
      </c>
      <c r="C48" s="61">
        <v>43066</v>
      </c>
      <c r="D48" s="60">
        <v>107</v>
      </c>
      <c r="E48" s="60" t="s">
        <v>56</v>
      </c>
      <c r="F48" s="67" t="s">
        <v>27</v>
      </c>
      <c r="G48" s="85"/>
      <c r="H48" s="85">
        <v>515.66</v>
      </c>
      <c r="I48" s="64" t="s">
        <v>30</v>
      </c>
      <c r="L48" s="65"/>
      <c r="M48" s="65"/>
      <c r="N48" s="65"/>
      <c r="O48" s="65"/>
      <c r="P48" s="65"/>
      <c r="Q48" s="65"/>
      <c r="R48" s="66">
        <v>515.66</v>
      </c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>
        <f t="shared" si="0"/>
        <v>515.66</v>
      </c>
      <c r="AL48" s="63"/>
      <c r="AM48" s="63"/>
    </row>
    <row r="49" spans="1:39" s="62" customFormat="1" x14ac:dyDescent="0.2">
      <c r="A49" s="60">
        <v>60</v>
      </c>
      <c r="B49" s="61">
        <v>43069</v>
      </c>
      <c r="C49" s="61">
        <v>43434</v>
      </c>
      <c r="D49" s="60">
        <v>72</v>
      </c>
      <c r="E49" s="60" t="s">
        <v>55</v>
      </c>
      <c r="G49" s="85">
        <v>1.1000000000000001</v>
      </c>
      <c r="H49" s="85"/>
      <c r="I49" s="68" t="s">
        <v>34</v>
      </c>
      <c r="L49" s="65"/>
      <c r="M49" s="65">
        <v>1.1000000000000001</v>
      </c>
      <c r="N49" s="65"/>
      <c r="O49" s="65"/>
      <c r="P49" s="65"/>
      <c r="Q49" s="65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>
        <f t="shared" si="0"/>
        <v>0</v>
      </c>
      <c r="AL49" s="63"/>
      <c r="AM49" s="63"/>
    </row>
    <row r="50" spans="1:39" s="62" customFormat="1" x14ac:dyDescent="0.2">
      <c r="A50" s="60">
        <v>61</v>
      </c>
      <c r="B50" s="61">
        <v>43075</v>
      </c>
      <c r="C50" s="61">
        <v>43080</v>
      </c>
      <c r="D50" s="60">
        <v>108</v>
      </c>
      <c r="E50" s="60" t="s">
        <v>56</v>
      </c>
      <c r="F50" s="67">
        <v>277</v>
      </c>
      <c r="G50" s="85"/>
      <c r="H50" s="85">
        <v>273.38</v>
      </c>
      <c r="I50" s="67" t="s">
        <v>52</v>
      </c>
      <c r="J50" s="67" t="s">
        <v>41</v>
      </c>
      <c r="K50" s="63"/>
      <c r="L50" s="65"/>
      <c r="M50" s="65"/>
      <c r="N50" s="65"/>
      <c r="O50" s="65"/>
      <c r="P50" s="69"/>
      <c r="Q50" s="65"/>
      <c r="R50" s="66"/>
      <c r="S50" s="66"/>
      <c r="T50" s="63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>
        <v>273.38</v>
      </c>
      <c r="AF50" s="66"/>
      <c r="AG50" s="66"/>
      <c r="AH50" s="66"/>
      <c r="AI50" s="66"/>
      <c r="AJ50" s="66"/>
      <c r="AK50" s="66">
        <f t="shared" si="0"/>
        <v>273.38</v>
      </c>
      <c r="AL50" s="63"/>
      <c r="AM50" s="63"/>
    </row>
    <row r="51" spans="1:39" s="62" customFormat="1" x14ac:dyDescent="0.2">
      <c r="A51" s="60">
        <v>62</v>
      </c>
      <c r="B51" s="61">
        <v>43087</v>
      </c>
      <c r="C51" s="61">
        <v>43087</v>
      </c>
      <c r="D51" s="60">
        <v>108</v>
      </c>
      <c r="E51" s="60" t="s">
        <v>56</v>
      </c>
      <c r="F51" s="67" t="s">
        <v>27</v>
      </c>
      <c r="G51" s="85"/>
      <c r="H51" s="85">
        <v>159.88</v>
      </c>
      <c r="I51" s="64" t="s">
        <v>28</v>
      </c>
      <c r="L51" s="65"/>
      <c r="M51" s="65"/>
      <c r="N51" s="65"/>
      <c r="O51" s="65"/>
      <c r="P51" s="65"/>
      <c r="Q51" s="65"/>
      <c r="R51" s="66"/>
      <c r="S51" s="66">
        <v>159.88</v>
      </c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>
        <f t="shared" si="0"/>
        <v>159.88</v>
      </c>
      <c r="AL51" s="63"/>
      <c r="AM51" s="63"/>
    </row>
    <row r="52" spans="1:39" s="62" customFormat="1" x14ac:dyDescent="0.2">
      <c r="A52" s="60">
        <v>63</v>
      </c>
      <c r="B52" s="61">
        <v>43096</v>
      </c>
      <c r="C52" s="61">
        <v>43096</v>
      </c>
      <c r="D52" s="60">
        <v>108</v>
      </c>
      <c r="E52" s="60" t="s">
        <v>56</v>
      </c>
      <c r="F52" s="67" t="s">
        <v>27</v>
      </c>
      <c r="G52" s="85"/>
      <c r="H52" s="85">
        <v>515.66</v>
      </c>
      <c r="I52" s="64" t="s">
        <v>30</v>
      </c>
      <c r="L52" s="65"/>
      <c r="M52" s="65"/>
      <c r="N52" s="65"/>
      <c r="O52" s="65"/>
      <c r="P52" s="69"/>
      <c r="Q52" s="69"/>
      <c r="R52" s="66">
        <v>515.66</v>
      </c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>
        <f t="shared" si="0"/>
        <v>515.66</v>
      </c>
      <c r="AL52" s="63"/>
      <c r="AM52" s="63"/>
    </row>
    <row r="53" spans="1:39" s="62" customFormat="1" x14ac:dyDescent="0.2">
      <c r="A53" s="60">
        <v>64</v>
      </c>
      <c r="B53" s="61">
        <v>43098</v>
      </c>
      <c r="C53" s="61">
        <v>43098</v>
      </c>
      <c r="D53" s="60">
        <v>73</v>
      </c>
      <c r="E53" s="60" t="s">
        <v>55</v>
      </c>
      <c r="G53" s="85">
        <v>1.27</v>
      </c>
      <c r="H53" s="85"/>
      <c r="I53" s="68" t="s">
        <v>34</v>
      </c>
      <c r="L53" s="65"/>
      <c r="M53" s="65">
        <v>1.27</v>
      </c>
      <c r="N53" s="65"/>
      <c r="O53" s="65"/>
      <c r="P53" s="65"/>
      <c r="Q53" s="65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>
        <f t="shared" si="0"/>
        <v>0</v>
      </c>
      <c r="AL53" s="63"/>
      <c r="AM53" s="63"/>
    </row>
    <row r="54" spans="1:39" s="62" customFormat="1" x14ac:dyDescent="0.2">
      <c r="A54" s="60">
        <v>65</v>
      </c>
      <c r="B54" s="61">
        <v>43109</v>
      </c>
      <c r="C54" s="61">
        <v>43109</v>
      </c>
      <c r="D54" s="60">
        <v>109</v>
      </c>
      <c r="E54" s="60" t="s">
        <v>56</v>
      </c>
      <c r="F54" s="67" t="s">
        <v>40</v>
      </c>
      <c r="G54" s="85">
        <v>500</v>
      </c>
      <c r="H54" s="85"/>
      <c r="I54" s="64" t="s">
        <v>62</v>
      </c>
      <c r="L54" s="65"/>
      <c r="M54" s="65"/>
      <c r="N54" s="65">
        <v>500</v>
      </c>
      <c r="O54" s="65"/>
      <c r="P54" s="65"/>
      <c r="Q54" s="65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>
        <f t="shared" si="0"/>
        <v>0</v>
      </c>
      <c r="AL54" s="63"/>
      <c r="AM54" s="63"/>
    </row>
    <row r="55" spans="1:39" s="62" customFormat="1" x14ac:dyDescent="0.2">
      <c r="A55" s="60">
        <v>66</v>
      </c>
      <c r="B55" s="61">
        <v>43111</v>
      </c>
      <c r="C55" s="61">
        <v>43129</v>
      </c>
      <c r="D55" s="60">
        <v>109</v>
      </c>
      <c r="E55" s="60" t="s">
        <v>56</v>
      </c>
      <c r="F55" s="67">
        <v>278</v>
      </c>
      <c r="G55" s="85"/>
      <c r="H55" s="85">
        <v>254.46</v>
      </c>
      <c r="I55" s="67" t="s">
        <v>42</v>
      </c>
      <c r="J55" s="67" t="s">
        <v>41</v>
      </c>
      <c r="K55" s="63"/>
      <c r="L55" s="65"/>
      <c r="M55" s="65"/>
      <c r="N55" s="65"/>
      <c r="O55" s="65"/>
      <c r="P55" s="65"/>
      <c r="Q55" s="65"/>
      <c r="R55" s="66"/>
      <c r="S55" s="66"/>
      <c r="T55" s="66"/>
      <c r="U55" s="66"/>
      <c r="V55" s="70"/>
      <c r="W55" s="66">
        <v>22.5</v>
      </c>
      <c r="X55" s="66">
        <v>20.16</v>
      </c>
      <c r="Y55" s="66">
        <v>0</v>
      </c>
      <c r="Z55" s="66">
        <v>74.81</v>
      </c>
      <c r="AA55" s="66">
        <v>79.989999999999995</v>
      </c>
      <c r="AB55" s="66">
        <v>57</v>
      </c>
      <c r="AC55" s="66">
        <v>0</v>
      </c>
      <c r="AD55" s="66"/>
      <c r="AE55" s="66"/>
      <c r="AF55" s="66"/>
      <c r="AG55" s="66"/>
      <c r="AH55" s="66"/>
      <c r="AI55" s="66"/>
      <c r="AJ55" s="66"/>
      <c r="AK55" s="66">
        <f t="shared" si="0"/>
        <v>254.45999999999998</v>
      </c>
      <c r="AL55" s="63"/>
      <c r="AM55" s="63"/>
    </row>
    <row r="56" spans="1:39" s="62" customFormat="1" x14ac:dyDescent="0.2">
      <c r="A56" s="60">
        <v>67</v>
      </c>
      <c r="B56" s="61">
        <v>43116</v>
      </c>
      <c r="C56" s="61">
        <v>43116</v>
      </c>
      <c r="D56" s="60">
        <v>109</v>
      </c>
      <c r="E56" s="60" t="s">
        <v>56</v>
      </c>
      <c r="F56" s="67" t="s">
        <v>27</v>
      </c>
      <c r="G56" s="85"/>
      <c r="H56" s="85">
        <v>159.88</v>
      </c>
      <c r="I56" s="64" t="s">
        <v>28</v>
      </c>
      <c r="L56" s="65"/>
      <c r="M56" s="65"/>
      <c r="N56" s="65"/>
      <c r="O56" s="65"/>
      <c r="P56" s="65"/>
      <c r="Q56" s="65"/>
      <c r="R56" s="66"/>
      <c r="S56" s="66">
        <v>159.88</v>
      </c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>
        <f t="shared" si="0"/>
        <v>159.88</v>
      </c>
      <c r="AL56" s="63"/>
      <c r="AM56" s="63"/>
    </row>
    <row r="57" spans="1:39" s="62" customFormat="1" x14ac:dyDescent="0.2">
      <c r="A57" s="60">
        <v>68</v>
      </c>
      <c r="B57" s="61">
        <v>43125</v>
      </c>
      <c r="C57" s="61">
        <v>43125</v>
      </c>
      <c r="D57" s="60">
        <v>109</v>
      </c>
      <c r="E57" s="60" t="s">
        <v>56</v>
      </c>
      <c r="F57" s="67" t="s">
        <v>119</v>
      </c>
      <c r="G57" s="85"/>
      <c r="H57" s="85">
        <v>-50</v>
      </c>
      <c r="I57" s="68" t="s">
        <v>136</v>
      </c>
      <c r="L57" s="65"/>
      <c r="M57" s="65"/>
      <c r="N57" s="65"/>
      <c r="O57" s="65"/>
      <c r="P57" s="65"/>
      <c r="Q57" s="65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>
        <v>-50</v>
      </c>
      <c r="AJ57" s="66"/>
      <c r="AK57" s="66">
        <f t="shared" si="0"/>
        <v>-50</v>
      </c>
      <c r="AL57" s="63"/>
      <c r="AM57" s="63"/>
    </row>
    <row r="58" spans="1:39" s="62" customFormat="1" x14ac:dyDescent="0.2">
      <c r="A58" s="60">
        <v>69</v>
      </c>
      <c r="B58" s="61">
        <v>43125</v>
      </c>
      <c r="C58" s="61">
        <v>43125</v>
      </c>
      <c r="D58" s="60">
        <v>109</v>
      </c>
      <c r="E58" s="60" t="s">
        <v>56</v>
      </c>
      <c r="F58" s="67" t="s">
        <v>27</v>
      </c>
      <c r="G58" s="85"/>
      <c r="H58" s="85">
        <v>515.66</v>
      </c>
      <c r="I58" s="64" t="s">
        <v>30</v>
      </c>
      <c r="L58" s="65"/>
      <c r="M58" s="65"/>
      <c r="N58" s="65"/>
      <c r="O58" s="65"/>
      <c r="P58" s="65"/>
      <c r="Q58" s="65"/>
      <c r="R58" s="66">
        <v>515.66</v>
      </c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>
        <f t="shared" si="0"/>
        <v>515.66</v>
      </c>
      <c r="AL58" s="63"/>
      <c r="AM58" s="63"/>
    </row>
    <row r="59" spans="1:39" s="62" customFormat="1" x14ac:dyDescent="0.2">
      <c r="A59" s="60">
        <v>72</v>
      </c>
      <c r="B59" s="61">
        <v>43131</v>
      </c>
      <c r="C59" s="61">
        <v>43131</v>
      </c>
      <c r="D59" s="60">
        <v>74</v>
      </c>
      <c r="E59" s="60" t="s">
        <v>55</v>
      </c>
      <c r="G59" s="85">
        <v>1.43</v>
      </c>
      <c r="H59" s="85"/>
      <c r="I59" s="68" t="s">
        <v>34</v>
      </c>
      <c r="L59" s="65"/>
      <c r="M59" s="65">
        <v>1.43</v>
      </c>
      <c r="N59" s="65"/>
      <c r="O59" s="65"/>
      <c r="P59" s="65"/>
      <c r="Q59" s="65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>
        <f t="shared" si="0"/>
        <v>0</v>
      </c>
      <c r="AL59" s="63"/>
      <c r="AM59" s="63"/>
    </row>
    <row r="60" spans="1:39" s="62" customFormat="1" x14ac:dyDescent="0.2">
      <c r="A60" s="60">
        <v>73</v>
      </c>
      <c r="B60" s="61">
        <v>43132</v>
      </c>
      <c r="C60" s="61">
        <v>43137</v>
      </c>
      <c r="D60" s="60">
        <v>110</v>
      </c>
      <c r="E60" s="60" t="s">
        <v>56</v>
      </c>
      <c r="F60" s="67">
        <v>279</v>
      </c>
      <c r="G60" s="85"/>
      <c r="H60" s="85">
        <v>184.45</v>
      </c>
      <c r="I60" s="67" t="s">
        <v>42</v>
      </c>
      <c r="J60" s="67" t="s">
        <v>41</v>
      </c>
      <c r="K60" s="63"/>
      <c r="L60" s="65"/>
      <c r="M60" s="65"/>
      <c r="N60" s="65"/>
      <c r="O60" s="65"/>
      <c r="P60" s="65"/>
      <c r="Q60" s="65"/>
      <c r="R60" s="66"/>
      <c r="S60" s="66"/>
      <c r="T60" s="66"/>
      <c r="U60" s="66"/>
      <c r="V60" s="70"/>
      <c r="W60" s="66">
        <v>9</v>
      </c>
      <c r="X60" s="66">
        <v>23.41</v>
      </c>
      <c r="Y60" s="66">
        <v>87.68</v>
      </c>
      <c r="Z60" s="66">
        <v>35.86</v>
      </c>
      <c r="AA60" s="66">
        <v>0</v>
      </c>
      <c r="AB60" s="66">
        <v>28.5</v>
      </c>
      <c r="AC60" s="66">
        <v>0</v>
      </c>
      <c r="AD60" s="66"/>
      <c r="AE60" s="66"/>
      <c r="AF60" s="66"/>
      <c r="AG60" s="66"/>
      <c r="AH60" s="66"/>
      <c r="AI60" s="66"/>
      <c r="AJ60" s="66"/>
      <c r="AK60" s="66">
        <f t="shared" si="0"/>
        <v>184.45</v>
      </c>
      <c r="AL60" s="63"/>
      <c r="AM60" s="63"/>
    </row>
    <row r="61" spans="1:39" s="62" customFormat="1" x14ac:dyDescent="0.2">
      <c r="A61" s="60">
        <v>74</v>
      </c>
      <c r="B61" s="61">
        <v>43132</v>
      </c>
      <c r="C61" s="61">
        <v>43159</v>
      </c>
      <c r="D61" s="60">
        <v>110</v>
      </c>
      <c r="E61" s="60" t="s">
        <v>56</v>
      </c>
      <c r="F61" s="67">
        <v>280</v>
      </c>
      <c r="G61" s="85"/>
      <c r="H61" s="85">
        <v>164.7</v>
      </c>
      <c r="I61" s="67" t="s">
        <v>53</v>
      </c>
      <c r="J61" s="67" t="s">
        <v>41</v>
      </c>
      <c r="K61" s="63"/>
      <c r="L61" s="65"/>
      <c r="M61" s="65"/>
      <c r="N61" s="65"/>
      <c r="O61" s="65"/>
      <c r="P61" s="65"/>
      <c r="Q61" s="65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>
        <v>164.7</v>
      </c>
      <c r="AJ61" s="66"/>
      <c r="AK61" s="66">
        <f t="shared" si="0"/>
        <v>164.7</v>
      </c>
      <c r="AL61" s="63"/>
      <c r="AM61" s="63"/>
    </row>
    <row r="62" spans="1:39" s="62" customFormat="1" x14ac:dyDescent="0.2">
      <c r="A62" s="60">
        <v>77</v>
      </c>
      <c r="B62" s="61">
        <v>43147</v>
      </c>
      <c r="C62" s="61">
        <v>43147</v>
      </c>
      <c r="D62" s="60">
        <v>110</v>
      </c>
      <c r="E62" s="60" t="s">
        <v>56</v>
      </c>
      <c r="F62" s="67" t="s">
        <v>27</v>
      </c>
      <c r="G62" s="85"/>
      <c r="H62" s="85">
        <v>159.88</v>
      </c>
      <c r="I62" s="64" t="s">
        <v>28</v>
      </c>
      <c r="L62" s="65"/>
      <c r="M62" s="65"/>
      <c r="N62" s="65"/>
      <c r="O62" s="65"/>
      <c r="P62" s="65"/>
      <c r="Q62" s="65"/>
      <c r="R62" s="66"/>
      <c r="S62" s="66">
        <v>159.88</v>
      </c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>
        <f t="shared" si="0"/>
        <v>159.88</v>
      </c>
      <c r="AL62" s="63"/>
      <c r="AM62" s="63"/>
    </row>
    <row r="63" spans="1:39" s="62" customFormat="1" x14ac:dyDescent="0.2">
      <c r="A63" s="60">
        <v>78</v>
      </c>
      <c r="B63" s="61">
        <v>43157</v>
      </c>
      <c r="C63" s="61">
        <v>43157</v>
      </c>
      <c r="D63" s="60">
        <v>110</v>
      </c>
      <c r="E63" s="60" t="s">
        <v>56</v>
      </c>
      <c r="F63" s="67" t="s">
        <v>27</v>
      </c>
      <c r="G63" s="85"/>
      <c r="H63" s="85">
        <v>515.66</v>
      </c>
      <c r="I63" s="64" t="s">
        <v>30</v>
      </c>
      <c r="L63" s="65"/>
      <c r="M63" s="65"/>
      <c r="N63" s="65"/>
      <c r="O63" s="65"/>
      <c r="P63" s="65"/>
      <c r="Q63" s="65"/>
      <c r="R63" s="66">
        <v>515.66</v>
      </c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>
        <f t="shared" si="0"/>
        <v>515.66</v>
      </c>
      <c r="AL63" s="63"/>
      <c r="AM63" s="63"/>
    </row>
    <row r="64" spans="1:39" s="62" customFormat="1" x14ac:dyDescent="0.2">
      <c r="A64" s="60">
        <v>79</v>
      </c>
      <c r="B64" s="61">
        <v>43159</v>
      </c>
      <c r="C64" s="61">
        <v>43159</v>
      </c>
      <c r="D64" s="60">
        <v>75</v>
      </c>
      <c r="E64" s="60" t="s">
        <v>55</v>
      </c>
      <c r="G64" s="85">
        <v>1.1299999999999999</v>
      </c>
      <c r="H64" s="85"/>
      <c r="I64" s="68" t="s">
        <v>34</v>
      </c>
      <c r="L64" s="65"/>
      <c r="M64" s="65">
        <v>1.1299999999999999</v>
      </c>
      <c r="N64" s="65"/>
      <c r="O64" s="65"/>
      <c r="P64" s="65"/>
      <c r="Q64" s="65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>
        <f t="shared" si="0"/>
        <v>0</v>
      </c>
      <c r="AL64" s="63"/>
      <c r="AM64" s="63"/>
    </row>
    <row r="65" spans="1:40" s="62" customFormat="1" x14ac:dyDescent="0.2">
      <c r="A65" s="60">
        <v>80</v>
      </c>
      <c r="B65" s="61">
        <v>43160</v>
      </c>
      <c r="C65" s="61">
        <v>43165</v>
      </c>
      <c r="D65" s="60">
        <v>111</v>
      </c>
      <c r="E65" s="60" t="s">
        <v>56</v>
      </c>
      <c r="F65" s="67">
        <v>281</v>
      </c>
      <c r="G65" s="85"/>
      <c r="H65" s="85">
        <v>106.33</v>
      </c>
      <c r="I65" s="67" t="s">
        <v>42</v>
      </c>
      <c r="J65" s="67" t="s">
        <v>41</v>
      </c>
      <c r="K65" s="63"/>
      <c r="L65" s="65"/>
      <c r="M65" s="65"/>
      <c r="N65" s="65"/>
      <c r="O65" s="65"/>
      <c r="P65" s="69"/>
      <c r="Q65" s="69"/>
      <c r="R65" s="66"/>
      <c r="S65" s="66"/>
      <c r="T65" s="66"/>
      <c r="U65" s="66"/>
      <c r="V65" s="70"/>
      <c r="W65" s="66">
        <v>9</v>
      </c>
      <c r="X65" s="66">
        <v>23.41</v>
      </c>
      <c r="Y65" s="66">
        <v>6</v>
      </c>
      <c r="Z65" s="66">
        <v>39.42</v>
      </c>
      <c r="AA65" s="66">
        <v>0</v>
      </c>
      <c r="AB65" s="66">
        <v>28.5</v>
      </c>
      <c r="AC65" s="66">
        <v>0</v>
      </c>
      <c r="AD65" s="66"/>
      <c r="AE65" s="66"/>
      <c r="AF65" s="66"/>
      <c r="AG65" s="66"/>
      <c r="AH65" s="66"/>
      <c r="AI65" s="66"/>
      <c r="AJ65" s="66"/>
      <c r="AK65" s="66">
        <f t="shared" si="0"/>
        <v>106.33</v>
      </c>
      <c r="AL65" s="63"/>
      <c r="AM65" s="63"/>
    </row>
    <row r="66" spans="1:40" s="62" customFormat="1" x14ac:dyDescent="0.2">
      <c r="A66" s="60">
        <v>83</v>
      </c>
      <c r="B66" s="61">
        <v>43175</v>
      </c>
      <c r="C66" s="61">
        <v>43175</v>
      </c>
      <c r="D66" s="60">
        <v>111</v>
      </c>
      <c r="E66" s="60" t="s">
        <v>56</v>
      </c>
      <c r="F66" s="67" t="s">
        <v>27</v>
      </c>
      <c r="G66" s="85"/>
      <c r="H66" s="85">
        <v>159.88</v>
      </c>
      <c r="I66" s="64" t="s">
        <v>28</v>
      </c>
      <c r="L66" s="65"/>
      <c r="M66" s="65"/>
      <c r="N66" s="65"/>
      <c r="O66" s="65"/>
      <c r="P66" s="65"/>
      <c r="Q66" s="65"/>
      <c r="R66" s="66"/>
      <c r="S66" s="66">
        <v>159.88</v>
      </c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>
        <f t="shared" si="0"/>
        <v>159.88</v>
      </c>
      <c r="AL66" s="63"/>
      <c r="AM66" s="63"/>
    </row>
    <row r="67" spans="1:40" s="62" customFormat="1" x14ac:dyDescent="0.2">
      <c r="A67" s="60">
        <v>84</v>
      </c>
      <c r="B67" s="61">
        <v>43185</v>
      </c>
      <c r="C67" s="61">
        <v>43185</v>
      </c>
      <c r="D67" s="60">
        <v>111</v>
      </c>
      <c r="E67" s="60" t="s">
        <v>56</v>
      </c>
      <c r="F67" s="67" t="s">
        <v>27</v>
      </c>
      <c r="G67" s="85"/>
      <c r="H67" s="85">
        <v>515.66</v>
      </c>
      <c r="I67" s="64" t="s">
        <v>30</v>
      </c>
      <c r="L67" s="65"/>
      <c r="M67" s="65"/>
      <c r="N67" s="65"/>
      <c r="O67" s="65"/>
      <c r="P67" s="65"/>
      <c r="Q67" s="65"/>
      <c r="R67" s="66">
        <v>515.66</v>
      </c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>
        <f t="shared" si="0"/>
        <v>515.66</v>
      </c>
      <c r="AL67" s="63"/>
      <c r="AM67" s="63"/>
    </row>
    <row r="68" spans="1:40" s="62" customFormat="1" x14ac:dyDescent="0.2">
      <c r="A68" s="60">
        <v>85</v>
      </c>
      <c r="B68" s="61">
        <v>43188</v>
      </c>
      <c r="C68" s="61">
        <v>43188</v>
      </c>
      <c r="D68" s="60">
        <v>76</v>
      </c>
      <c r="E68" s="60" t="s">
        <v>55</v>
      </c>
      <c r="G68" s="85">
        <v>1.1299999999999999</v>
      </c>
      <c r="H68" s="85"/>
      <c r="I68" s="68" t="s">
        <v>34</v>
      </c>
      <c r="L68" s="65"/>
      <c r="M68" s="65">
        <v>1.1299999999999999</v>
      </c>
      <c r="N68" s="65"/>
      <c r="O68" s="65"/>
      <c r="P68" s="65"/>
      <c r="Q68" s="65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>
        <f t="shared" si="0"/>
        <v>0</v>
      </c>
      <c r="AL68" s="63"/>
      <c r="AM68" s="63"/>
    </row>
    <row r="69" spans="1:40" s="62" customFormat="1" ht="22.5" customHeight="1" thickBot="1" x14ac:dyDescent="0.25">
      <c r="A69" s="71"/>
      <c r="B69" s="72"/>
      <c r="C69" s="72"/>
      <c r="D69" s="72"/>
      <c r="E69" s="72"/>
      <c r="F69" s="72"/>
      <c r="G69" s="86">
        <f>SUM(G6:G68)</f>
        <v>22165.450000000004</v>
      </c>
      <c r="H69" s="87">
        <f>SUM(H6:H68)</f>
        <v>15853.989999999993</v>
      </c>
      <c r="I69" s="72"/>
      <c r="J69" s="72"/>
      <c r="L69" s="73">
        <f>SUM(L6:L68)</f>
        <v>12000</v>
      </c>
      <c r="M69" s="73">
        <f t="shared" ref="M69:AJ69" si="1">SUM(M6:M68)</f>
        <v>8.16</v>
      </c>
      <c r="N69" s="73">
        <f t="shared" si="1"/>
        <v>923.72</v>
      </c>
      <c r="O69" s="73">
        <f t="shared" si="1"/>
        <v>9233.57</v>
      </c>
      <c r="P69" s="73">
        <f t="shared" si="1"/>
        <v>0</v>
      </c>
      <c r="Q69" s="75">
        <f>SUM(L69:P69)</f>
        <v>22165.449999999997</v>
      </c>
      <c r="R69" s="74">
        <f t="shared" si="1"/>
        <v>6187.9199999999992</v>
      </c>
      <c r="S69" s="74">
        <f t="shared" si="1"/>
        <v>1758.6800000000003</v>
      </c>
      <c r="T69" s="74">
        <f t="shared" si="1"/>
        <v>0</v>
      </c>
      <c r="U69" s="74">
        <f t="shared" si="1"/>
        <v>0</v>
      </c>
      <c r="V69" s="74">
        <f t="shared" si="1"/>
        <v>179</v>
      </c>
      <c r="W69" s="74">
        <f t="shared" si="1"/>
        <v>148.94999999999999</v>
      </c>
      <c r="X69" s="74">
        <f t="shared" si="1"/>
        <v>248.20000000000002</v>
      </c>
      <c r="Y69" s="74">
        <f t="shared" si="1"/>
        <v>340.64000000000004</v>
      </c>
      <c r="Z69" s="74">
        <f t="shared" si="1"/>
        <v>463.25</v>
      </c>
      <c r="AA69" s="74">
        <f t="shared" si="1"/>
        <v>79.989999999999995</v>
      </c>
      <c r="AB69" s="74">
        <f t="shared" si="1"/>
        <v>339.5</v>
      </c>
      <c r="AC69" s="74">
        <f t="shared" si="1"/>
        <v>34.93</v>
      </c>
      <c r="AD69" s="74">
        <f t="shared" si="1"/>
        <v>0</v>
      </c>
      <c r="AE69" s="74">
        <f t="shared" si="1"/>
        <v>3093.38</v>
      </c>
      <c r="AF69" s="74">
        <f t="shared" si="1"/>
        <v>286.98</v>
      </c>
      <c r="AG69" s="74">
        <f t="shared" si="1"/>
        <v>240</v>
      </c>
      <c r="AH69" s="74">
        <f t="shared" si="1"/>
        <v>512.87</v>
      </c>
      <c r="AI69" s="74">
        <f t="shared" si="1"/>
        <v>1919.7</v>
      </c>
      <c r="AJ69" s="74">
        <f t="shared" si="1"/>
        <v>20</v>
      </c>
      <c r="AK69" s="74">
        <f t="shared" si="0"/>
        <v>15853.99</v>
      </c>
      <c r="AL69" s="63"/>
      <c r="AM69" s="63">
        <f>SUM(AK6:AK68)</f>
        <v>15853.989999999993</v>
      </c>
    </row>
    <row r="70" spans="1:40" s="62" customFormat="1" ht="12.75" thickTop="1" x14ac:dyDescent="0.2">
      <c r="A70" s="60"/>
      <c r="G70" s="85">
        <f>G69+G5-H69</f>
        <v>30454.37000000001</v>
      </c>
      <c r="H70" s="85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s="62" customFormat="1" x14ac:dyDescent="0.2">
      <c r="A71" s="60"/>
      <c r="B71" s="67" t="s">
        <v>63</v>
      </c>
      <c r="G71" s="85"/>
      <c r="H71" s="85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s="62" customFormat="1" x14ac:dyDescent="0.2">
      <c r="A72" s="60"/>
      <c r="G72" s="85"/>
      <c r="H72" s="85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s="62" customFormat="1" x14ac:dyDescent="0.2">
      <c r="A73" s="60">
        <v>9</v>
      </c>
      <c r="B73" s="61">
        <v>42836</v>
      </c>
      <c r="C73" s="61">
        <v>42836</v>
      </c>
      <c r="D73" s="60">
        <v>100</v>
      </c>
      <c r="E73" s="60" t="s">
        <v>56</v>
      </c>
      <c r="F73" s="67" t="s">
        <v>38</v>
      </c>
      <c r="G73" s="85">
        <v>1000</v>
      </c>
      <c r="H73" s="85"/>
      <c r="I73" s="67" t="s">
        <v>25</v>
      </c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</row>
    <row r="74" spans="1:40" s="62" customFormat="1" x14ac:dyDescent="0.2">
      <c r="A74" s="60">
        <v>10</v>
      </c>
      <c r="B74" s="61">
        <v>42836</v>
      </c>
      <c r="C74" s="61">
        <v>42836</v>
      </c>
      <c r="D74" s="60">
        <v>65</v>
      </c>
      <c r="E74" s="60" t="s">
        <v>55</v>
      </c>
      <c r="G74" s="85"/>
      <c r="H74" s="85">
        <v>1000</v>
      </c>
      <c r="I74" s="68" t="s">
        <v>35</v>
      </c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</row>
    <row r="75" spans="1:40" s="62" customFormat="1" x14ac:dyDescent="0.2">
      <c r="A75" s="60">
        <v>22</v>
      </c>
      <c r="B75" s="61">
        <v>42909</v>
      </c>
      <c r="C75" s="61">
        <v>42909</v>
      </c>
      <c r="D75" s="60">
        <v>102</v>
      </c>
      <c r="E75" s="60" t="s">
        <v>56</v>
      </c>
      <c r="F75" s="67" t="s">
        <v>38</v>
      </c>
      <c r="G75" s="85">
        <v>2000</v>
      </c>
      <c r="H75" s="85"/>
      <c r="I75" s="67" t="s">
        <v>25</v>
      </c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</row>
    <row r="76" spans="1:40" s="62" customFormat="1" ht="12.75" x14ac:dyDescent="0.2">
      <c r="A76" s="60">
        <v>23</v>
      </c>
      <c r="B76" s="61">
        <v>42909</v>
      </c>
      <c r="C76" s="61">
        <v>42909</v>
      </c>
      <c r="D76" s="60">
        <v>67</v>
      </c>
      <c r="E76" s="60" t="s">
        <v>55</v>
      </c>
      <c r="G76" s="85"/>
      <c r="H76" s="85">
        <v>2000</v>
      </c>
      <c r="I76" s="68" t="s">
        <v>35</v>
      </c>
      <c r="L76" s="63"/>
      <c r="M76" s="76">
        <v>24142.91</v>
      </c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</row>
    <row r="77" spans="1:40" s="62" customFormat="1" x14ac:dyDescent="0.2">
      <c r="A77" s="60">
        <v>29</v>
      </c>
      <c r="B77" s="61">
        <v>42933</v>
      </c>
      <c r="C77" s="61">
        <v>42933</v>
      </c>
      <c r="D77" s="60">
        <v>103</v>
      </c>
      <c r="E77" s="60" t="s">
        <v>56</v>
      </c>
      <c r="F77" s="67" t="s">
        <v>38</v>
      </c>
      <c r="G77" s="85">
        <v>1000</v>
      </c>
      <c r="H77" s="85"/>
      <c r="I77" s="67" t="s">
        <v>25</v>
      </c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</row>
    <row r="78" spans="1:40" s="62" customFormat="1" x14ac:dyDescent="0.2">
      <c r="A78" s="60">
        <v>30</v>
      </c>
      <c r="B78" s="61">
        <v>42933</v>
      </c>
      <c r="C78" s="61">
        <v>42933</v>
      </c>
      <c r="D78" s="60">
        <v>68</v>
      </c>
      <c r="E78" s="60" t="s">
        <v>55</v>
      </c>
      <c r="G78" s="85"/>
      <c r="H78" s="85">
        <v>1000</v>
      </c>
      <c r="I78" s="68" t="s">
        <v>35</v>
      </c>
      <c r="L78" s="63"/>
      <c r="M78" s="63"/>
      <c r="N78" s="63"/>
      <c r="O78" s="63"/>
      <c r="P78" s="64"/>
      <c r="Q78" s="64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</row>
    <row r="79" spans="1:40" s="62" customFormat="1" x14ac:dyDescent="0.2">
      <c r="A79" s="60">
        <v>39</v>
      </c>
      <c r="B79" s="61">
        <v>42993</v>
      </c>
      <c r="C79" s="61">
        <v>42993</v>
      </c>
      <c r="D79" s="60">
        <v>105</v>
      </c>
      <c r="E79" s="60" t="s">
        <v>56</v>
      </c>
      <c r="F79" s="67" t="s">
        <v>38</v>
      </c>
      <c r="G79" s="85">
        <v>3000</v>
      </c>
      <c r="H79" s="85"/>
      <c r="I79" s="67" t="s">
        <v>25</v>
      </c>
      <c r="L79" s="63"/>
      <c r="M79" s="63"/>
      <c r="N79" s="63"/>
      <c r="O79" s="63"/>
      <c r="P79" s="64"/>
      <c r="Q79" s="64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</row>
    <row r="80" spans="1:40" s="62" customFormat="1" x14ac:dyDescent="0.2">
      <c r="A80" s="60">
        <v>40</v>
      </c>
      <c r="B80" s="61">
        <v>42993</v>
      </c>
      <c r="C80" s="61">
        <v>42993</v>
      </c>
      <c r="D80" s="60">
        <v>70</v>
      </c>
      <c r="E80" s="60" t="s">
        <v>55</v>
      </c>
      <c r="G80" s="85"/>
      <c r="H80" s="85">
        <v>3000</v>
      </c>
      <c r="I80" s="68" t="s">
        <v>35</v>
      </c>
      <c r="L80" s="63"/>
      <c r="M80" s="63"/>
      <c r="N80" s="63"/>
      <c r="O80" s="63"/>
      <c r="P80" s="64"/>
      <c r="Q80" s="64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</row>
    <row r="81" spans="1:35" s="62" customFormat="1" x14ac:dyDescent="0.2">
      <c r="A81" s="60">
        <v>46</v>
      </c>
      <c r="B81" s="61">
        <v>43014</v>
      </c>
      <c r="C81" s="61">
        <v>43014</v>
      </c>
      <c r="D81" s="60">
        <v>106</v>
      </c>
      <c r="E81" s="60" t="s">
        <v>56</v>
      </c>
      <c r="F81" s="67" t="s">
        <v>38</v>
      </c>
      <c r="G81" s="85">
        <v>1000</v>
      </c>
      <c r="H81" s="85"/>
      <c r="I81" s="67" t="s">
        <v>25</v>
      </c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</row>
    <row r="82" spans="1:35" s="62" customFormat="1" x14ac:dyDescent="0.2">
      <c r="A82" s="60">
        <v>47</v>
      </c>
      <c r="B82" s="61">
        <v>43014</v>
      </c>
      <c r="C82" s="61">
        <v>43014</v>
      </c>
      <c r="D82" s="60">
        <v>71</v>
      </c>
      <c r="E82" s="60" t="s">
        <v>55</v>
      </c>
      <c r="G82" s="85"/>
      <c r="H82" s="85">
        <v>1000</v>
      </c>
      <c r="I82" s="68" t="s">
        <v>35</v>
      </c>
      <c r="L82" s="63"/>
      <c r="M82" s="63"/>
      <c r="N82" s="63"/>
      <c r="O82" s="63"/>
      <c r="P82" s="64"/>
      <c r="Q82" s="64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</row>
    <row r="83" spans="1:35" s="62" customFormat="1" x14ac:dyDescent="0.2">
      <c r="A83" s="60">
        <v>55</v>
      </c>
      <c r="B83" s="61">
        <v>43042</v>
      </c>
      <c r="C83" s="61">
        <v>43042</v>
      </c>
      <c r="D83" s="60">
        <v>106</v>
      </c>
      <c r="E83" s="60" t="s">
        <v>56</v>
      </c>
      <c r="F83" s="67" t="s">
        <v>38</v>
      </c>
      <c r="G83" s="85">
        <v>2500</v>
      </c>
      <c r="H83" s="85"/>
      <c r="I83" s="67" t="s">
        <v>25</v>
      </c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</row>
    <row r="84" spans="1:35" s="62" customFormat="1" x14ac:dyDescent="0.2">
      <c r="A84" s="60">
        <v>56</v>
      </c>
      <c r="B84" s="61">
        <v>43042</v>
      </c>
      <c r="C84" s="61">
        <v>43042</v>
      </c>
      <c r="D84" s="60">
        <v>71</v>
      </c>
      <c r="E84" s="60" t="s">
        <v>55</v>
      </c>
      <c r="G84" s="85"/>
      <c r="H84" s="85">
        <v>2500</v>
      </c>
      <c r="I84" s="68" t="s">
        <v>35</v>
      </c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</row>
    <row r="85" spans="1:35" s="62" customFormat="1" x14ac:dyDescent="0.2">
      <c r="A85" s="60">
        <v>70</v>
      </c>
      <c r="B85" s="61">
        <v>43125</v>
      </c>
      <c r="C85" s="61">
        <v>43125</v>
      </c>
      <c r="D85" s="60">
        <v>109</v>
      </c>
      <c r="E85" s="60" t="s">
        <v>56</v>
      </c>
      <c r="F85" s="67" t="s">
        <v>38</v>
      </c>
      <c r="G85" s="85">
        <v>1000</v>
      </c>
      <c r="H85" s="85"/>
      <c r="I85" s="67" t="s">
        <v>25</v>
      </c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</row>
    <row r="86" spans="1:35" s="62" customFormat="1" x14ac:dyDescent="0.2">
      <c r="A86" s="60">
        <v>71</v>
      </c>
      <c r="B86" s="61">
        <v>43125</v>
      </c>
      <c r="C86" s="61">
        <v>43125</v>
      </c>
      <c r="D86" s="60">
        <v>74</v>
      </c>
      <c r="E86" s="60" t="s">
        <v>55</v>
      </c>
      <c r="G86" s="85"/>
      <c r="H86" s="85">
        <v>1000</v>
      </c>
      <c r="I86" s="68" t="s">
        <v>35</v>
      </c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</row>
    <row r="87" spans="1:35" s="62" customFormat="1" x14ac:dyDescent="0.2">
      <c r="A87" s="60">
        <v>75</v>
      </c>
      <c r="B87" s="61">
        <v>43133</v>
      </c>
      <c r="C87" s="61">
        <v>43133</v>
      </c>
      <c r="D87" s="60">
        <v>109</v>
      </c>
      <c r="E87" s="60" t="s">
        <v>56</v>
      </c>
      <c r="F87" s="67" t="s">
        <v>38</v>
      </c>
      <c r="G87" s="85">
        <v>1500</v>
      </c>
      <c r="H87" s="85"/>
      <c r="I87" s="67" t="s">
        <v>25</v>
      </c>
      <c r="L87" s="63"/>
      <c r="M87" s="63"/>
      <c r="N87" s="63"/>
      <c r="O87" s="63"/>
      <c r="P87" s="64"/>
      <c r="Q87" s="64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</row>
    <row r="88" spans="1:35" s="62" customFormat="1" x14ac:dyDescent="0.2">
      <c r="A88" s="60">
        <v>76</v>
      </c>
      <c r="B88" s="61">
        <v>43133</v>
      </c>
      <c r="C88" s="61">
        <v>43133</v>
      </c>
      <c r="D88" s="60">
        <v>74</v>
      </c>
      <c r="E88" s="60" t="s">
        <v>55</v>
      </c>
      <c r="G88" s="85"/>
      <c r="H88" s="85">
        <v>1500</v>
      </c>
      <c r="I88" s="68" t="s">
        <v>35</v>
      </c>
      <c r="L88" s="63"/>
      <c r="M88" s="63"/>
      <c r="N88" s="63"/>
      <c r="O88" s="63"/>
      <c r="P88" s="64"/>
      <c r="Q88" s="64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</row>
    <row r="89" spans="1:35" s="62" customFormat="1" x14ac:dyDescent="0.2">
      <c r="A89" s="60">
        <v>81</v>
      </c>
      <c r="B89" s="61">
        <v>43161</v>
      </c>
      <c r="C89" s="61">
        <v>43161</v>
      </c>
      <c r="D89" s="60">
        <v>110</v>
      </c>
      <c r="E89" s="60" t="s">
        <v>56</v>
      </c>
      <c r="F89" s="67" t="s">
        <v>38</v>
      </c>
      <c r="G89" s="85">
        <v>1000</v>
      </c>
      <c r="H89" s="85"/>
      <c r="I89" s="67" t="s">
        <v>25</v>
      </c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</row>
    <row r="90" spans="1:35" s="62" customFormat="1" x14ac:dyDescent="0.2">
      <c r="A90" s="60">
        <v>82</v>
      </c>
      <c r="B90" s="61">
        <v>43161</v>
      </c>
      <c r="C90" s="61">
        <v>43161</v>
      </c>
      <c r="D90" s="60">
        <v>75</v>
      </c>
      <c r="E90" s="60" t="s">
        <v>55</v>
      </c>
      <c r="G90" s="85"/>
      <c r="H90" s="85">
        <v>1000</v>
      </c>
      <c r="I90" s="68" t="s">
        <v>35</v>
      </c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</row>
    <row r="91" spans="1:35" s="62" customFormat="1" x14ac:dyDescent="0.2">
      <c r="A91" s="60"/>
      <c r="G91" s="85">
        <f>SUM(G73:G90)</f>
        <v>14000</v>
      </c>
      <c r="H91" s="85">
        <f>SUM(H73:H90)</f>
        <v>14000</v>
      </c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</row>
    <row r="92" spans="1:35" s="62" customFormat="1" x14ac:dyDescent="0.2">
      <c r="A92" s="60"/>
      <c r="G92" s="85"/>
      <c r="H92" s="85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</row>
    <row r="94" spans="1:35" customFormat="1" ht="15" x14ac:dyDescent="0.25"/>
    <row r="95" spans="1:35" customFormat="1" ht="15" x14ac:dyDescent="0.25"/>
    <row r="96" spans="1:35" customFormat="1" ht="15" x14ac:dyDescent="0.25"/>
    <row r="97" customFormat="1" ht="15" x14ac:dyDescent="0.25"/>
    <row r="98" customFormat="1" ht="15" x14ac:dyDescent="0.25"/>
    <row r="99" customFormat="1" ht="15" x14ac:dyDescent="0.25"/>
    <row r="100" customFormat="1" ht="15" x14ac:dyDescent="0.25"/>
    <row r="101" customFormat="1" ht="15" x14ac:dyDescent="0.25"/>
    <row r="102" customFormat="1" ht="15" x14ac:dyDescent="0.25"/>
    <row r="103" customFormat="1" ht="15" x14ac:dyDescent="0.25"/>
    <row r="104" customFormat="1" ht="15" x14ac:dyDescent="0.25"/>
    <row r="105" customFormat="1" ht="15" x14ac:dyDescent="0.25"/>
    <row r="106" customFormat="1" ht="15" x14ac:dyDescent="0.25"/>
    <row r="107" customFormat="1" ht="15" x14ac:dyDescent="0.25"/>
    <row r="108" customFormat="1" ht="15" x14ac:dyDescent="0.25"/>
    <row r="109" customFormat="1" ht="15" x14ac:dyDescent="0.25"/>
    <row r="110" customFormat="1" ht="15" x14ac:dyDescent="0.25"/>
    <row r="111" customFormat="1" ht="15" x14ac:dyDescent="0.25"/>
    <row r="112" customFormat="1" ht="15" x14ac:dyDescent="0.25"/>
    <row r="113" customFormat="1" ht="15" x14ac:dyDescent="0.25"/>
    <row r="114" customFormat="1" ht="15" x14ac:dyDescent="0.25"/>
    <row r="115" customFormat="1" ht="15" x14ac:dyDescent="0.25"/>
    <row r="116" customFormat="1" ht="15" x14ac:dyDescent="0.25"/>
    <row r="117" customFormat="1" ht="15" x14ac:dyDescent="0.25"/>
    <row r="118" customFormat="1" ht="15" x14ac:dyDescent="0.25"/>
    <row r="119" customFormat="1" ht="15" x14ac:dyDescent="0.25"/>
    <row r="120" customFormat="1" ht="15" x14ac:dyDescent="0.25"/>
    <row r="121" customFormat="1" ht="15" x14ac:dyDescent="0.25"/>
    <row r="122" customFormat="1" ht="15" x14ac:dyDescent="0.25"/>
    <row r="123" customFormat="1" ht="15" x14ac:dyDescent="0.25"/>
    <row r="124" customFormat="1" ht="15" x14ac:dyDescent="0.25"/>
    <row r="125" customFormat="1" ht="15" x14ac:dyDescent="0.25"/>
    <row r="126" customFormat="1" ht="15" x14ac:dyDescent="0.25"/>
    <row r="127" customFormat="1" ht="15" x14ac:dyDescent="0.25"/>
    <row r="128" customFormat="1" ht="15" x14ac:dyDescent="0.25"/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58062-3B6C-45E3-A975-0F2C4BF435CA}">
  <dimension ref="A1:J39"/>
  <sheetViews>
    <sheetView workbookViewId="0">
      <selection activeCell="C8" sqref="C8"/>
    </sheetView>
  </sheetViews>
  <sheetFormatPr defaultRowHeight="15" x14ac:dyDescent="0.25"/>
  <cols>
    <col min="1" max="1" width="10.7109375" bestFit="1" customWidth="1"/>
    <col min="2" max="2" width="14.140625" bestFit="1" customWidth="1"/>
    <col min="3" max="3" width="12.85546875" bestFit="1" customWidth="1"/>
    <col min="4" max="4" width="10.140625" style="246" bestFit="1" customWidth="1"/>
    <col min="5" max="5" width="10.85546875" style="246" bestFit="1" customWidth="1"/>
    <col min="6" max="6" width="10.42578125" style="246" bestFit="1" customWidth="1"/>
    <col min="7" max="7" width="10.140625" bestFit="1" customWidth="1"/>
    <col min="10" max="10" width="9.85546875" bestFit="1" customWidth="1"/>
  </cols>
  <sheetData>
    <row r="1" spans="1:10" x14ac:dyDescent="0.25">
      <c r="A1" t="s">
        <v>287</v>
      </c>
    </row>
    <row r="4" spans="1:10" ht="26.25" x14ac:dyDescent="0.25">
      <c r="A4" s="166" t="s">
        <v>243</v>
      </c>
      <c r="B4" s="167" t="s">
        <v>200</v>
      </c>
      <c r="C4" s="241" t="s">
        <v>265</v>
      </c>
      <c r="D4" s="247" t="s">
        <v>241</v>
      </c>
      <c r="E4" s="247" t="s">
        <v>242</v>
      </c>
      <c r="F4" s="247" t="s">
        <v>61</v>
      </c>
      <c r="G4" s="247" t="s">
        <v>269</v>
      </c>
    </row>
    <row r="5" spans="1:10" x14ac:dyDescent="0.25">
      <c r="A5" s="242">
        <v>43556</v>
      </c>
      <c r="B5" s="243" t="s">
        <v>239</v>
      </c>
      <c r="C5" s="244"/>
      <c r="D5" s="248"/>
      <c r="E5" s="248"/>
      <c r="F5" s="245">
        <v>36139.86</v>
      </c>
      <c r="G5" s="250">
        <f>+F5</f>
        <v>36139.86</v>
      </c>
    </row>
    <row r="6" spans="1:10" x14ac:dyDescent="0.25">
      <c r="A6" s="121">
        <v>43556</v>
      </c>
      <c r="B6" s="145" t="s">
        <v>31</v>
      </c>
      <c r="C6" s="241" t="s">
        <v>33</v>
      </c>
      <c r="D6" s="219">
        <v>13582</v>
      </c>
      <c r="E6" s="219"/>
      <c r="F6" s="219">
        <f>SUM(D6:E6)</f>
        <v>13582</v>
      </c>
      <c r="G6" s="250">
        <f>+G5+F6</f>
        <v>49721.86</v>
      </c>
    </row>
    <row r="7" spans="1:10" x14ac:dyDescent="0.25">
      <c r="A7" s="121">
        <v>43584</v>
      </c>
      <c r="B7" s="122" t="s">
        <v>31</v>
      </c>
      <c r="C7" s="145" t="s">
        <v>5</v>
      </c>
      <c r="D7" s="219">
        <v>1187.5999999999999</v>
      </c>
      <c r="E7" s="219"/>
      <c r="F7" s="219">
        <f t="shared" ref="F7:F24" si="0">SUM(D7:E7)</f>
        <v>1187.5999999999999</v>
      </c>
      <c r="G7" s="250">
        <f>+G6+F7</f>
        <v>50909.46</v>
      </c>
    </row>
    <row r="8" spans="1:10" x14ac:dyDescent="0.25">
      <c r="A8" s="121">
        <v>43585</v>
      </c>
      <c r="B8" s="122" t="s">
        <v>266</v>
      </c>
      <c r="C8" s="145" t="s">
        <v>3</v>
      </c>
      <c r="D8" s="219">
        <v>8.5</v>
      </c>
      <c r="E8" s="219"/>
      <c r="F8" s="219">
        <f t="shared" si="0"/>
        <v>8.5</v>
      </c>
      <c r="G8" s="250">
        <f t="shared" ref="G8:G25" si="1">+G7+F8</f>
        <v>50917.96</v>
      </c>
    </row>
    <row r="9" spans="1:10" x14ac:dyDescent="0.25">
      <c r="A9" s="121">
        <v>43602</v>
      </c>
      <c r="B9" s="122" t="s">
        <v>267</v>
      </c>
      <c r="C9" s="145" t="s">
        <v>268</v>
      </c>
      <c r="D9" s="219"/>
      <c r="E9" s="219">
        <v>-26500</v>
      </c>
      <c r="F9" s="219">
        <f t="shared" si="0"/>
        <v>-26500</v>
      </c>
      <c r="G9" s="250">
        <f t="shared" si="1"/>
        <v>24417.96</v>
      </c>
    </row>
    <row r="10" spans="1:10" x14ac:dyDescent="0.25">
      <c r="A10" s="121">
        <v>43616</v>
      </c>
      <c r="B10" s="122" t="s">
        <v>266</v>
      </c>
      <c r="C10" s="145" t="s">
        <v>3</v>
      </c>
      <c r="D10" s="219">
        <v>6.62</v>
      </c>
      <c r="E10" s="219"/>
      <c r="F10" s="219">
        <f t="shared" si="0"/>
        <v>6.62</v>
      </c>
      <c r="G10" s="250">
        <f t="shared" si="1"/>
        <v>24424.579999999998</v>
      </c>
    </row>
    <row r="11" spans="1:10" x14ac:dyDescent="0.25">
      <c r="A11" s="121">
        <v>43644</v>
      </c>
      <c r="B11" s="121" t="s">
        <v>266</v>
      </c>
      <c r="C11" s="123" t="s">
        <v>3</v>
      </c>
      <c r="D11" s="249">
        <v>3.75</v>
      </c>
      <c r="E11" s="221"/>
      <c r="F11" s="219">
        <f t="shared" si="0"/>
        <v>3.75</v>
      </c>
      <c r="G11" s="250">
        <f t="shared" si="1"/>
        <v>24428.329999999998</v>
      </c>
    </row>
    <row r="12" spans="1:10" x14ac:dyDescent="0.25">
      <c r="A12" s="121">
        <v>43677</v>
      </c>
      <c r="B12" s="118" t="s">
        <v>266</v>
      </c>
      <c r="C12" s="118" t="s">
        <v>3</v>
      </c>
      <c r="D12" s="249">
        <v>4.42</v>
      </c>
      <c r="E12" s="249"/>
      <c r="F12" s="219">
        <f t="shared" si="0"/>
        <v>4.42</v>
      </c>
      <c r="G12" s="250">
        <f t="shared" si="1"/>
        <v>24432.749999999996</v>
      </c>
    </row>
    <row r="13" spans="1:10" x14ac:dyDescent="0.25">
      <c r="A13" s="121">
        <v>43707</v>
      </c>
      <c r="B13" s="118" t="s">
        <v>266</v>
      </c>
      <c r="C13" s="118" t="s">
        <v>3</v>
      </c>
      <c r="D13" s="249">
        <v>4.0199999999999996</v>
      </c>
      <c r="E13" s="249"/>
      <c r="F13" s="219">
        <f t="shared" si="0"/>
        <v>4.0199999999999996</v>
      </c>
      <c r="G13" s="250">
        <f t="shared" si="1"/>
        <v>24436.769999999997</v>
      </c>
      <c r="J13" s="328"/>
    </row>
    <row r="14" spans="1:10" x14ac:dyDescent="0.25">
      <c r="A14" s="121">
        <v>43738</v>
      </c>
      <c r="B14" s="118" t="s">
        <v>266</v>
      </c>
      <c r="C14" s="118" t="s">
        <v>3</v>
      </c>
      <c r="D14" s="249">
        <v>4.1500000000000004</v>
      </c>
      <c r="E14" s="249"/>
      <c r="F14" s="219">
        <f t="shared" si="0"/>
        <v>4.1500000000000004</v>
      </c>
      <c r="G14" s="250">
        <f t="shared" si="1"/>
        <v>24440.92</v>
      </c>
      <c r="J14" s="328"/>
    </row>
    <row r="15" spans="1:10" x14ac:dyDescent="0.25">
      <c r="A15" s="121">
        <v>43740</v>
      </c>
      <c r="B15" s="118" t="s">
        <v>267</v>
      </c>
      <c r="C15" s="123" t="s">
        <v>268</v>
      </c>
      <c r="D15" s="249"/>
      <c r="E15" s="221">
        <v>-1500</v>
      </c>
      <c r="F15" s="219">
        <f t="shared" si="0"/>
        <v>-1500</v>
      </c>
      <c r="G15" s="250">
        <f t="shared" si="1"/>
        <v>22940.92</v>
      </c>
      <c r="J15" s="328"/>
    </row>
    <row r="16" spans="1:10" x14ac:dyDescent="0.25">
      <c r="A16" s="121">
        <v>43769</v>
      </c>
      <c r="B16" s="122" t="s">
        <v>266</v>
      </c>
      <c r="C16" s="123" t="s">
        <v>3</v>
      </c>
      <c r="D16" s="249">
        <v>3.91</v>
      </c>
      <c r="E16" s="221"/>
      <c r="F16" s="219">
        <f t="shared" si="0"/>
        <v>3.91</v>
      </c>
      <c r="G16" s="250">
        <f t="shared" si="1"/>
        <v>22944.829999999998</v>
      </c>
      <c r="J16" s="328"/>
    </row>
    <row r="17" spans="1:10" x14ac:dyDescent="0.25">
      <c r="A17" s="121">
        <v>43795</v>
      </c>
      <c r="B17" s="122" t="s">
        <v>267</v>
      </c>
      <c r="C17" s="123" t="s">
        <v>268</v>
      </c>
      <c r="D17" s="249"/>
      <c r="E17" s="221">
        <v>-3000</v>
      </c>
      <c r="F17" s="219">
        <f t="shared" ref="F17:F19" si="2">SUM(D17:E17)</f>
        <v>-3000</v>
      </c>
      <c r="G17" s="250">
        <f t="shared" ref="G17:G24" si="3">+G16+F17</f>
        <v>19944.829999999998</v>
      </c>
      <c r="J17" s="328"/>
    </row>
    <row r="18" spans="1:10" x14ac:dyDescent="0.25">
      <c r="A18" s="121">
        <v>43798</v>
      </c>
      <c r="B18" s="122" t="s">
        <v>266</v>
      </c>
      <c r="C18" s="123" t="s">
        <v>3</v>
      </c>
      <c r="D18" s="249">
        <v>3.6</v>
      </c>
      <c r="E18" s="221"/>
      <c r="F18" s="219">
        <f t="shared" si="2"/>
        <v>3.6</v>
      </c>
      <c r="G18" s="250">
        <f t="shared" si="3"/>
        <v>19948.429999999997</v>
      </c>
      <c r="J18" s="328"/>
    </row>
    <row r="19" spans="1:10" x14ac:dyDescent="0.25">
      <c r="A19" s="121">
        <v>43830</v>
      </c>
      <c r="B19" s="122" t="s">
        <v>266</v>
      </c>
      <c r="C19" s="123" t="s">
        <v>3</v>
      </c>
      <c r="D19" s="249">
        <v>3.5</v>
      </c>
      <c r="E19" s="221"/>
      <c r="F19" s="219">
        <f t="shared" si="2"/>
        <v>3.5</v>
      </c>
      <c r="G19" s="250">
        <f t="shared" si="3"/>
        <v>19951.929999999997</v>
      </c>
      <c r="J19" s="328"/>
    </row>
    <row r="20" spans="1:10" x14ac:dyDescent="0.25">
      <c r="A20" s="251">
        <v>43836</v>
      </c>
      <c r="B20" s="241" t="s">
        <v>267</v>
      </c>
      <c r="C20" s="241" t="s">
        <v>268</v>
      </c>
      <c r="D20" s="279"/>
      <c r="E20" s="279">
        <v>-2000</v>
      </c>
      <c r="F20" s="219">
        <f t="shared" si="0"/>
        <v>-2000</v>
      </c>
      <c r="G20" s="250">
        <f t="shared" si="3"/>
        <v>17951.929999999997</v>
      </c>
      <c r="J20" s="328"/>
    </row>
    <row r="21" spans="1:10" x14ac:dyDescent="0.25">
      <c r="A21" s="251">
        <v>43861</v>
      </c>
      <c r="B21" s="241" t="s">
        <v>266</v>
      </c>
      <c r="C21" s="241" t="s">
        <v>3</v>
      </c>
      <c r="D21" s="279">
        <v>3.11</v>
      </c>
      <c r="E21" s="279"/>
      <c r="F21" s="219">
        <f t="shared" si="0"/>
        <v>3.11</v>
      </c>
      <c r="G21" s="250">
        <f t="shared" si="3"/>
        <v>17955.039999999997</v>
      </c>
      <c r="J21" s="328"/>
    </row>
    <row r="22" spans="1:10" x14ac:dyDescent="0.25">
      <c r="A22" s="251">
        <v>43890</v>
      </c>
      <c r="B22" s="241" t="s">
        <v>266</v>
      </c>
      <c r="C22" s="241" t="s">
        <v>3</v>
      </c>
      <c r="D22" s="279">
        <v>2.75</v>
      </c>
      <c r="E22" s="279"/>
      <c r="F22" s="219">
        <f t="shared" si="0"/>
        <v>2.75</v>
      </c>
      <c r="G22" s="250">
        <f t="shared" si="3"/>
        <v>17957.789999999997</v>
      </c>
      <c r="J22" s="328"/>
    </row>
    <row r="23" spans="1:10" x14ac:dyDescent="0.25">
      <c r="A23" s="251">
        <v>43913</v>
      </c>
      <c r="B23" s="241" t="s">
        <v>267</v>
      </c>
      <c r="C23" s="241" t="s">
        <v>268</v>
      </c>
      <c r="D23" s="279"/>
      <c r="E23" s="279">
        <v>-3000</v>
      </c>
      <c r="F23" s="219">
        <f t="shared" si="0"/>
        <v>-3000</v>
      </c>
      <c r="G23" s="250">
        <f t="shared" si="3"/>
        <v>14957.789999999997</v>
      </c>
      <c r="J23" s="328"/>
    </row>
    <row r="24" spans="1:10" x14ac:dyDescent="0.25">
      <c r="A24" s="251">
        <v>43921</v>
      </c>
      <c r="B24" s="241" t="s">
        <v>266</v>
      </c>
      <c r="C24" s="241" t="s">
        <v>3</v>
      </c>
      <c r="D24" s="279">
        <v>3.02</v>
      </c>
      <c r="E24" s="279"/>
      <c r="F24" s="219">
        <f t="shared" si="0"/>
        <v>3.02</v>
      </c>
      <c r="G24" s="250">
        <f t="shared" si="3"/>
        <v>14960.809999999998</v>
      </c>
      <c r="J24" s="328"/>
    </row>
    <row r="25" spans="1:10" x14ac:dyDescent="0.25">
      <c r="A25" s="268" t="s">
        <v>288</v>
      </c>
      <c r="B25" s="244"/>
      <c r="C25" s="244"/>
      <c r="D25" s="269">
        <f>SUM(D6:D24)</f>
        <v>14820.950000000003</v>
      </c>
      <c r="E25" s="269"/>
      <c r="F25" s="269"/>
      <c r="G25" s="269">
        <f t="shared" si="1"/>
        <v>14960.809999999998</v>
      </c>
      <c r="I25" s="246"/>
      <c r="J25" s="328"/>
    </row>
    <row r="26" spans="1:10" x14ac:dyDescent="0.25">
      <c r="A26" s="252"/>
      <c r="H26" s="246"/>
      <c r="J26" s="328"/>
    </row>
    <row r="27" spans="1:10" x14ac:dyDescent="0.25">
      <c r="J27" s="328"/>
    </row>
    <row r="28" spans="1:10" x14ac:dyDescent="0.25">
      <c r="J28" s="328"/>
    </row>
    <row r="29" spans="1:10" x14ac:dyDescent="0.25">
      <c r="J29" s="328"/>
    </row>
    <row r="30" spans="1:10" x14ac:dyDescent="0.25">
      <c r="J30" s="328"/>
    </row>
    <row r="31" spans="1:10" x14ac:dyDescent="0.25">
      <c r="J31" s="328"/>
    </row>
    <row r="32" spans="1:10" x14ac:dyDescent="0.25">
      <c r="J32" s="328"/>
    </row>
    <row r="33" spans="10:10" x14ac:dyDescent="0.25">
      <c r="J33" s="328"/>
    </row>
    <row r="34" spans="10:10" x14ac:dyDescent="0.25">
      <c r="J34" s="328"/>
    </row>
    <row r="35" spans="10:10" x14ac:dyDescent="0.25">
      <c r="J35" s="328"/>
    </row>
    <row r="36" spans="10:10" x14ac:dyDescent="0.25">
      <c r="J36" s="328"/>
    </row>
    <row r="37" spans="10:10" x14ac:dyDescent="0.25">
      <c r="J37" s="328"/>
    </row>
    <row r="38" spans="10:10" x14ac:dyDescent="0.25">
      <c r="J38" s="328"/>
    </row>
    <row r="39" spans="10:10" x14ac:dyDescent="0.25">
      <c r="J39" s="328"/>
    </row>
  </sheetData>
  <sortState xmlns:xlrd2="http://schemas.microsoft.com/office/spreadsheetml/2017/richdata2" ref="J15:J33">
    <sortCondition ref="J15:J3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32549-72FC-4ED6-BD2B-1A6F26FD37B6}">
  <dimension ref="A1:H42"/>
  <sheetViews>
    <sheetView topLeftCell="A22" workbookViewId="0">
      <selection activeCell="A43" sqref="A43"/>
    </sheetView>
  </sheetViews>
  <sheetFormatPr defaultRowHeight="15" x14ac:dyDescent="0.25"/>
  <cols>
    <col min="1" max="1" width="13.28515625" customWidth="1"/>
    <col min="2" max="2" width="11.5703125" bestFit="1" customWidth="1"/>
    <col min="3" max="3" width="37.140625" bestFit="1" customWidth="1"/>
    <col min="4" max="4" width="11.5703125" bestFit="1" customWidth="1"/>
    <col min="5" max="5" width="14" customWidth="1"/>
    <col min="9" max="9" width="11.5703125" bestFit="1" customWidth="1"/>
    <col min="11" max="11" width="10.5703125" bestFit="1" customWidth="1"/>
    <col min="18" max="18" width="11.7109375" customWidth="1"/>
  </cols>
  <sheetData>
    <row r="1" spans="1:8" ht="18.75" x14ac:dyDescent="0.3">
      <c r="A1" s="303" t="s">
        <v>57</v>
      </c>
      <c r="B1" s="304"/>
      <c r="C1" s="305"/>
      <c r="D1" s="305"/>
      <c r="E1" s="305"/>
      <c r="F1" s="305"/>
      <c r="G1" s="305"/>
      <c r="H1" s="305"/>
    </row>
    <row r="2" spans="1:8" x14ac:dyDescent="0.25">
      <c r="A2" s="306" t="s">
        <v>340</v>
      </c>
    </row>
    <row r="3" spans="1:8" ht="15.75" x14ac:dyDescent="0.25">
      <c r="B3" s="304"/>
      <c r="C3" s="304"/>
      <c r="D3" s="304"/>
      <c r="E3" s="304"/>
      <c r="F3" s="304"/>
      <c r="G3" s="304"/>
      <c r="H3" s="304"/>
    </row>
    <row r="4" spans="1:8" x14ac:dyDescent="0.25">
      <c r="A4" s="210"/>
      <c r="B4" s="210"/>
    </row>
    <row r="5" spans="1:8" x14ac:dyDescent="0.25">
      <c r="A5" s="315" t="s">
        <v>341</v>
      </c>
      <c r="B5" s="315" t="s">
        <v>341</v>
      </c>
      <c r="C5" s="307"/>
      <c r="D5" s="307" t="s">
        <v>341</v>
      </c>
      <c r="F5" s="307"/>
      <c r="G5" s="307"/>
      <c r="H5" s="307"/>
    </row>
    <row r="6" spans="1:8" x14ac:dyDescent="0.25">
      <c r="A6" s="315" t="s">
        <v>342</v>
      </c>
      <c r="B6" s="315" t="s">
        <v>343</v>
      </c>
      <c r="C6" s="307" t="s">
        <v>344</v>
      </c>
      <c r="D6" s="307" t="s">
        <v>345</v>
      </c>
      <c r="F6" s="307"/>
      <c r="G6" s="307"/>
      <c r="H6" s="307"/>
    </row>
    <row r="7" spans="1:8" x14ac:dyDescent="0.25">
      <c r="A7" s="315"/>
      <c r="B7" s="210"/>
      <c r="C7" s="307"/>
      <c r="D7" s="307"/>
      <c r="F7" s="307"/>
      <c r="G7" s="307"/>
    </row>
    <row r="8" spans="1:8" x14ac:dyDescent="0.25">
      <c r="A8" s="316">
        <v>12000</v>
      </c>
      <c r="B8" s="316">
        <v>15223</v>
      </c>
      <c r="C8" t="s">
        <v>33</v>
      </c>
      <c r="D8" s="246">
        <f>13582</f>
        <v>13582</v>
      </c>
    </row>
    <row r="9" spans="1:8" x14ac:dyDescent="0.25">
      <c r="A9" s="316">
        <v>8.16</v>
      </c>
      <c r="B9" s="316">
        <v>47.13</v>
      </c>
      <c r="C9" t="s">
        <v>346</v>
      </c>
      <c r="D9" s="246">
        <v>51.35</v>
      </c>
    </row>
    <row r="10" spans="1:8" x14ac:dyDescent="0.25">
      <c r="A10" s="316">
        <v>500</v>
      </c>
      <c r="B10" s="316">
        <v>0</v>
      </c>
      <c r="C10" t="s">
        <v>347</v>
      </c>
      <c r="D10" s="246">
        <v>250</v>
      </c>
    </row>
    <row r="11" spans="1:8" x14ac:dyDescent="0.25">
      <c r="A11" s="316">
        <v>423.72</v>
      </c>
      <c r="B11" s="316">
        <v>0</v>
      </c>
      <c r="C11" t="s">
        <v>348</v>
      </c>
      <c r="D11" s="246">
        <v>0</v>
      </c>
    </row>
    <row r="12" spans="1:8" x14ac:dyDescent="0.25">
      <c r="A12" s="316">
        <v>9233.57</v>
      </c>
      <c r="B12" s="316">
        <v>0</v>
      </c>
      <c r="C12" t="s">
        <v>349</v>
      </c>
      <c r="D12" s="246">
        <v>1187.5999999999999</v>
      </c>
    </row>
    <row r="13" spans="1:8" x14ac:dyDescent="0.25">
      <c r="A13" s="316"/>
      <c r="B13" s="316"/>
      <c r="C13" t="s">
        <v>382</v>
      </c>
      <c r="D13" s="246"/>
    </row>
    <row r="14" spans="1:8" ht="17.25" x14ac:dyDescent="0.4">
      <c r="A14" s="317">
        <f>SUM(A8:A13)</f>
        <v>22165.449999999997</v>
      </c>
      <c r="B14" s="317">
        <f>SUM(B8:B13)</f>
        <v>15270.13</v>
      </c>
      <c r="C14" s="307" t="s">
        <v>350</v>
      </c>
      <c r="D14" s="320">
        <f>SUM(D8:D13)</f>
        <v>15070.95</v>
      </c>
      <c r="F14" s="310"/>
      <c r="G14" s="310"/>
    </row>
    <row r="15" spans="1:8" ht="17.25" x14ac:dyDescent="0.4">
      <c r="A15" s="317"/>
      <c r="B15" s="317"/>
      <c r="C15" s="307"/>
      <c r="D15" s="320"/>
      <c r="F15" s="310"/>
      <c r="G15" s="310"/>
    </row>
    <row r="16" spans="1:8" x14ac:dyDescent="0.25">
      <c r="A16" s="316"/>
      <c r="B16" s="210"/>
      <c r="D16" s="246"/>
    </row>
    <row r="17" spans="1:8" x14ac:dyDescent="0.25">
      <c r="A17" s="316"/>
      <c r="B17" s="210"/>
      <c r="C17" s="307" t="s">
        <v>351</v>
      </c>
      <c r="D17" s="246"/>
    </row>
    <row r="18" spans="1:8" x14ac:dyDescent="0.25">
      <c r="A18" s="316">
        <v>6187.9199999999992</v>
      </c>
      <c r="B18" s="316">
        <v>3063.53</v>
      </c>
      <c r="C18" t="s">
        <v>352</v>
      </c>
      <c r="D18" s="246">
        <f>+'Current Account cash book'!M47</f>
        <v>5962.15</v>
      </c>
    </row>
    <row r="19" spans="1:8" x14ac:dyDescent="0.25">
      <c r="A19" s="318">
        <v>1758.6800000000003</v>
      </c>
      <c r="B19" s="316">
        <v>997.49</v>
      </c>
      <c r="C19" t="s">
        <v>353</v>
      </c>
      <c r="D19" s="246">
        <f>+'Current Account cash book'!N47</f>
        <v>0</v>
      </c>
    </row>
    <row r="20" spans="1:8" x14ac:dyDescent="0.25">
      <c r="A20" s="318">
        <v>0</v>
      </c>
      <c r="B20" s="316">
        <v>11</v>
      </c>
      <c r="C20" t="s">
        <v>9</v>
      </c>
      <c r="D20" s="246">
        <f>+'Current Account cash book'!O47</f>
        <v>120.8</v>
      </c>
    </row>
    <row r="21" spans="1:8" x14ac:dyDescent="0.25">
      <c r="A21" s="316">
        <v>0</v>
      </c>
      <c r="B21" s="316">
        <v>0</v>
      </c>
      <c r="C21" t="s">
        <v>360</v>
      </c>
      <c r="D21" s="246">
        <f>+'Current Account cash book'!P47</f>
        <v>125</v>
      </c>
    </row>
    <row r="22" spans="1:8" x14ac:dyDescent="0.25">
      <c r="A22" s="316">
        <v>512.87</v>
      </c>
      <c r="B22" s="316">
        <v>421.23</v>
      </c>
      <c r="C22" t="s">
        <v>355</v>
      </c>
      <c r="D22" s="246">
        <v>391.4</v>
      </c>
      <c r="G22" s="311"/>
    </row>
    <row r="23" spans="1:8" x14ac:dyDescent="0.25">
      <c r="A23" s="316">
        <v>286.98</v>
      </c>
      <c r="B23" s="316">
        <v>288.87</v>
      </c>
      <c r="C23" t="s">
        <v>15</v>
      </c>
      <c r="D23" s="246">
        <f>+'Current Account cash book'!R47</f>
        <v>290.81</v>
      </c>
    </row>
    <row r="24" spans="1:8" x14ac:dyDescent="0.25">
      <c r="A24" s="316">
        <v>0</v>
      </c>
      <c r="B24" s="316">
        <v>400</v>
      </c>
      <c r="C24" t="s">
        <v>356</v>
      </c>
      <c r="D24" s="246">
        <f>+'Current Account cash book'!S47</f>
        <v>140</v>
      </c>
      <c r="H24" s="312"/>
    </row>
    <row r="25" spans="1:8" x14ac:dyDescent="0.25">
      <c r="A25" s="316">
        <v>0</v>
      </c>
      <c r="B25" s="316">
        <v>0</v>
      </c>
      <c r="C25" t="s">
        <v>361</v>
      </c>
      <c r="D25" s="246">
        <f>+'Current Account cash book'!T47</f>
        <v>40</v>
      </c>
      <c r="H25" s="312"/>
    </row>
    <row r="26" spans="1:8" x14ac:dyDescent="0.25">
      <c r="A26" s="316">
        <v>1685.5100000000002</v>
      </c>
      <c r="B26" s="316">
        <v>385.98</v>
      </c>
      <c r="C26" t="s">
        <v>357</v>
      </c>
      <c r="D26" s="246">
        <f>+SUM('Current Account cash book'!V47:AA47)</f>
        <v>778.07999999999993</v>
      </c>
    </row>
    <row r="27" spans="1:8" x14ac:dyDescent="0.25">
      <c r="A27" s="316">
        <v>240</v>
      </c>
      <c r="B27" s="316">
        <v>328.75</v>
      </c>
      <c r="C27" t="s">
        <v>379</v>
      </c>
      <c r="D27" s="246">
        <f>+'Current Account cash book'!U47</f>
        <v>47</v>
      </c>
    </row>
    <row r="29" spans="1:8" x14ac:dyDescent="0.25">
      <c r="A29" s="316">
        <v>3093.38</v>
      </c>
      <c r="B29" s="316">
        <v>244.5</v>
      </c>
      <c r="C29" t="s">
        <v>358</v>
      </c>
      <c r="D29" s="246">
        <f>+'Current Account cash book'!AE47</f>
        <v>2652.61</v>
      </c>
    </row>
    <row r="30" spans="1:8" x14ac:dyDescent="0.25">
      <c r="A30" s="316">
        <v>148.94999999999999</v>
      </c>
      <c r="B30" s="316">
        <v>157.33000000000001</v>
      </c>
      <c r="C30" t="s">
        <v>380</v>
      </c>
      <c r="D30" s="246">
        <v>0</v>
      </c>
    </row>
    <row r="31" spans="1:8" x14ac:dyDescent="0.25">
      <c r="A31" s="318">
        <v>20</v>
      </c>
      <c r="B31" s="316">
        <v>20</v>
      </c>
      <c r="C31" t="s">
        <v>359</v>
      </c>
      <c r="D31" s="246">
        <f>+'Current Account cash book'!AD47</f>
        <v>50</v>
      </c>
    </row>
    <row r="32" spans="1:8" x14ac:dyDescent="0.25">
      <c r="A32" s="318">
        <v>1919.7</v>
      </c>
      <c r="B32" s="316">
        <v>800</v>
      </c>
      <c r="C32" s="311" t="s">
        <v>354</v>
      </c>
      <c r="D32" s="321">
        <f>+'Current Account cash book'!AB47</f>
        <v>1593.8500000000022</v>
      </c>
    </row>
    <row r="35" spans="1:7" x14ac:dyDescent="0.25">
      <c r="A35" s="318">
        <v>0</v>
      </c>
      <c r="B35" s="316">
        <v>0</v>
      </c>
      <c r="C35" t="s">
        <v>362</v>
      </c>
      <c r="D35" s="322">
        <v>0</v>
      </c>
    </row>
    <row r="36" spans="1:7" x14ac:dyDescent="0.25">
      <c r="A36" s="210"/>
      <c r="B36" s="316"/>
      <c r="C36" t="s">
        <v>381</v>
      </c>
      <c r="D36" s="246">
        <f>+'Current Account cash book'!AC47</f>
        <v>23756.149999999998</v>
      </c>
      <c r="E36" t="s">
        <v>390</v>
      </c>
    </row>
    <row r="37" spans="1:7" ht="17.25" x14ac:dyDescent="0.4">
      <c r="A37" s="319">
        <f>SUM(A18:A36)</f>
        <v>15853.990000000002</v>
      </c>
      <c r="B37" s="319">
        <f>SUM(B18:B36)</f>
        <v>7118.68</v>
      </c>
      <c r="C37" s="310"/>
      <c r="D37" s="320">
        <f>SUM(D18:D36)</f>
        <v>35947.85</v>
      </c>
      <c r="F37" s="310"/>
      <c r="G37" s="310"/>
    </row>
    <row r="38" spans="1:7" x14ac:dyDescent="0.25">
      <c r="A38" s="210"/>
      <c r="B38" s="210"/>
      <c r="D38" s="246"/>
    </row>
    <row r="39" spans="1:7" x14ac:dyDescent="0.25">
      <c r="D39" s="246"/>
    </row>
    <row r="42" spans="1:7" x14ac:dyDescent="0.25">
      <c r="A42" t="s">
        <v>391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0C76-7C89-4A35-AC10-443F91C89C76}">
  <dimension ref="A1:O42"/>
  <sheetViews>
    <sheetView topLeftCell="A18" workbookViewId="0">
      <selection activeCell="E36" sqref="E36"/>
    </sheetView>
  </sheetViews>
  <sheetFormatPr defaultRowHeight="15" x14ac:dyDescent="0.25"/>
  <cols>
    <col min="1" max="1" width="4.28515625" customWidth="1"/>
    <col min="2" max="2" width="11.5703125" bestFit="1" customWidth="1"/>
    <col min="3" max="3" width="15.42578125" customWidth="1"/>
    <col min="4" max="4" width="34.7109375" customWidth="1"/>
    <col min="6" max="6" width="6.5703125" customWidth="1"/>
    <col min="7" max="7" width="17.140625" customWidth="1"/>
    <col min="8" max="8" width="11.5703125" customWidth="1"/>
  </cols>
  <sheetData>
    <row r="1" spans="1:15" ht="18.75" x14ac:dyDescent="0.3">
      <c r="A1" s="303" t="s">
        <v>57</v>
      </c>
    </row>
    <row r="2" spans="1:15" ht="15.75" x14ac:dyDescent="0.25">
      <c r="A2" s="313" t="s">
        <v>363</v>
      </c>
    </row>
    <row r="3" spans="1:15" ht="21" x14ac:dyDescent="0.35">
      <c r="A3" s="6"/>
      <c r="B3" s="307" t="s">
        <v>341</v>
      </c>
      <c r="C3" s="307" t="s">
        <v>341</v>
      </c>
      <c r="G3" s="307" t="s">
        <v>341</v>
      </c>
      <c r="O3" s="6"/>
    </row>
    <row r="4" spans="1:15" x14ac:dyDescent="0.25">
      <c r="B4" s="307" t="s">
        <v>342</v>
      </c>
      <c r="C4" s="307" t="s">
        <v>343</v>
      </c>
      <c r="E4" s="307"/>
      <c r="F4" s="307"/>
      <c r="G4" s="307" t="s">
        <v>345</v>
      </c>
      <c r="I4" s="307"/>
      <c r="J4" s="307"/>
    </row>
    <row r="6" spans="1:15" x14ac:dyDescent="0.25">
      <c r="B6" s="308">
        <v>24142.91</v>
      </c>
      <c r="C6" s="308">
        <v>30454.370000000014</v>
      </c>
      <c r="D6" t="s">
        <v>364</v>
      </c>
      <c r="G6" s="308">
        <v>38991.17</v>
      </c>
    </row>
    <row r="7" spans="1:15" x14ac:dyDescent="0.25">
      <c r="B7" s="308"/>
      <c r="C7" s="308"/>
      <c r="G7" s="308"/>
    </row>
    <row r="8" spans="1:15" x14ac:dyDescent="0.25">
      <c r="B8" s="308">
        <v>22165.449999999997</v>
      </c>
      <c r="C8" s="308">
        <v>15270.13</v>
      </c>
      <c r="D8" t="s">
        <v>365</v>
      </c>
      <c r="G8" s="308">
        <f>+'Receipts and Payments'!D14</f>
        <v>15070.95</v>
      </c>
    </row>
    <row r="9" spans="1:15" x14ac:dyDescent="0.25">
      <c r="B9" s="308"/>
      <c r="C9" s="308"/>
      <c r="G9" s="308"/>
    </row>
    <row r="10" spans="1:15" x14ac:dyDescent="0.25">
      <c r="B10" s="308">
        <v>15853.989999999993</v>
      </c>
      <c r="C10" s="308">
        <v>7118.68</v>
      </c>
      <c r="D10" t="s">
        <v>366</v>
      </c>
      <c r="G10" s="308">
        <f>+'Receipts and Payments'!D37</f>
        <v>35947.85</v>
      </c>
    </row>
    <row r="11" spans="1:15" x14ac:dyDescent="0.25">
      <c r="B11" s="308"/>
      <c r="C11" s="308"/>
      <c r="G11" s="308"/>
    </row>
    <row r="12" spans="1:15" ht="17.25" x14ac:dyDescent="0.4">
      <c r="B12" s="309">
        <f>B6+B8-B10</f>
        <v>30454.37000000001</v>
      </c>
      <c r="C12" s="309">
        <f>C6+C8-C10</f>
        <v>38605.820000000014</v>
      </c>
      <c r="D12" t="s">
        <v>367</v>
      </c>
      <c r="G12" s="309">
        <f>G6+G8-G10</f>
        <v>18114.269999999997</v>
      </c>
    </row>
    <row r="13" spans="1:15" ht="17.25" x14ac:dyDescent="0.4">
      <c r="B13" s="309"/>
      <c r="C13" s="309"/>
      <c r="G13" s="309"/>
    </row>
    <row r="14" spans="1:15" ht="17.25" x14ac:dyDescent="0.4">
      <c r="B14" s="309">
        <v>22568.55</v>
      </c>
      <c r="C14" s="309">
        <v>22568.55</v>
      </c>
      <c r="D14" t="s">
        <v>383</v>
      </c>
      <c r="G14" s="309">
        <v>0</v>
      </c>
    </row>
    <row r="17" spans="2:11" x14ac:dyDescent="0.25">
      <c r="D17" t="s">
        <v>368</v>
      </c>
    </row>
    <row r="19" spans="2:11" x14ac:dyDescent="0.25">
      <c r="B19" s="308">
        <v>2084.6400000000003</v>
      </c>
      <c r="C19" s="312">
        <v>2851.31</v>
      </c>
      <c r="D19" t="s">
        <v>369</v>
      </c>
      <c r="G19" s="312">
        <v>3193.46</v>
      </c>
    </row>
    <row r="20" spans="2:11" x14ac:dyDescent="0.25">
      <c r="B20" s="308">
        <v>28369.730000000014</v>
      </c>
      <c r="C20" s="308">
        <v>36139.86</v>
      </c>
      <c r="D20" t="s">
        <v>370</v>
      </c>
      <c r="G20" s="308">
        <f>+'Savings Account Cash Book'!G25</f>
        <v>14960.809999999998</v>
      </c>
    </row>
    <row r="21" spans="2:11" x14ac:dyDescent="0.25">
      <c r="B21" s="308"/>
      <c r="C21" s="308"/>
      <c r="G21" s="308"/>
      <c r="I21" s="327" t="s">
        <v>387</v>
      </c>
      <c r="J21" s="327"/>
      <c r="K21" s="327"/>
    </row>
    <row r="22" spans="2:11" x14ac:dyDescent="0.25">
      <c r="B22" s="308">
        <v>0</v>
      </c>
      <c r="C22" s="326">
        <v>385.35</v>
      </c>
      <c r="D22" t="s">
        <v>371</v>
      </c>
      <c r="G22" s="308">
        <v>-40</v>
      </c>
    </row>
    <row r="23" spans="2:11" x14ac:dyDescent="0.25">
      <c r="B23" s="308"/>
      <c r="C23" s="308"/>
      <c r="D23" t="s">
        <v>372</v>
      </c>
      <c r="G23" s="308"/>
    </row>
    <row r="24" spans="2:11" x14ac:dyDescent="0.25">
      <c r="B24" s="308"/>
      <c r="C24" s="308"/>
      <c r="G24" s="308"/>
    </row>
    <row r="25" spans="2:11" x14ac:dyDescent="0.25">
      <c r="B25" s="308">
        <v>0</v>
      </c>
      <c r="C25" s="308">
        <v>0</v>
      </c>
      <c r="D25" t="s">
        <v>373</v>
      </c>
      <c r="G25" s="308">
        <v>0</v>
      </c>
    </row>
    <row r="26" spans="2:11" x14ac:dyDescent="0.25">
      <c r="B26" s="308"/>
      <c r="C26" s="308"/>
      <c r="D26" t="s">
        <v>374</v>
      </c>
      <c r="G26" s="308"/>
    </row>
    <row r="27" spans="2:11" x14ac:dyDescent="0.25">
      <c r="B27" s="308"/>
      <c r="C27" s="308"/>
      <c r="G27" s="308"/>
      <c r="H27" s="312"/>
    </row>
    <row r="28" spans="2:11" ht="17.25" x14ac:dyDescent="0.4">
      <c r="B28" s="309">
        <f>SUM(B19:B27)</f>
        <v>30454.370000000014</v>
      </c>
      <c r="C28" s="309">
        <f>SUM(C19:C20)-C22+C25</f>
        <v>38605.82</v>
      </c>
      <c r="G28" s="309">
        <f>SUM(G19:G25)</f>
        <v>18114.269999999997</v>
      </c>
      <c r="H28" s="312">
        <f>+G28-G12</f>
        <v>0</v>
      </c>
      <c r="I28" s="312"/>
    </row>
    <row r="33" spans="2:8" x14ac:dyDescent="0.25">
      <c r="B33" t="s">
        <v>375</v>
      </c>
      <c r="E33" t="s">
        <v>375</v>
      </c>
    </row>
    <row r="34" spans="2:8" x14ac:dyDescent="0.25">
      <c r="B34" t="s">
        <v>376</v>
      </c>
      <c r="E34" t="s">
        <v>388</v>
      </c>
    </row>
    <row r="37" spans="2:8" x14ac:dyDescent="0.25">
      <c r="B37" t="s">
        <v>377</v>
      </c>
      <c r="E37" t="s">
        <v>377</v>
      </c>
    </row>
    <row r="42" spans="2:8" x14ac:dyDescent="0.25">
      <c r="B42" s="314"/>
      <c r="H42" s="3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  <pageSetUpPr fitToPage="1"/>
  </sheetPr>
  <dimension ref="A1:I40"/>
  <sheetViews>
    <sheetView zoomScale="80" zoomScaleNormal="80" workbookViewId="0">
      <pane ySplit="1" topLeftCell="A2" activePane="bottomLeft" state="frozen"/>
      <selection pane="bottomLeft" activeCell="A5" sqref="A5"/>
    </sheetView>
  </sheetViews>
  <sheetFormatPr defaultRowHeight="15.75" x14ac:dyDescent="0.25"/>
  <cols>
    <col min="1" max="1" width="86.7109375" style="136" customWidth="1"/>
    <col min="2" max="2" width="13.85546875" style="137" customWidth="1"/>
    <col min="3" max="3" width="12.85546875" style="137" customWidth="1"/>
    <col min="4" max="4" width="12.7109375" style="136" bestFit="1" customWidth="1"/>
    <col min="5" max="5" width="9.140625" style="7"/>
    <col min="6" max="6" width="93.140625" style="7" bestFit="1" customWidth="1"/>
    <col min="7" max="7" width="13.85546875" style="7" customWidth="1"/>
    <col min="8" max="8" width="12.85546875" style="7" customWidth="1"/>
    <col min="9" max="9" width="9.140625" style="7"/>
    <col min="10" max="16384" width="9.140625" style="138"/>
  </cols>
  <sheetData>
    <row r="1" spans="1:9" ht="18.75" x14ac:dyDescent="0.3">
      <c r="A1" s="152" t="s">
        <v>124</v>
      </c>
      <c r="B1" s="129"/>
      <c r="C1" s="129"/>
      <c r="D1" s="130"/>
    </row>
    <row r="2" spans="1:9" x14ac:dyDescent="0.25">
      <c r="A2" s="153" t="s">
        <v>230</v>
      </c>
      <c r="B2" s="129"/>
      <c r="C2" s="129"/>
      <c r="D2" s="130"/>
    </row>
    <row r="3" spans="1:9" x14ac:dyDescent="0.25">
      <c r="A3" s="130"/>
      <c r="B3" s="129"/>
      <c r="C3" s="129"/>
      <c r="D3" s="130"/>
    </row>
    <row r="4" spans="1:9" s="136" customFormat="1" ht="44.25" customHeight="1" x14ac:dyDescent="0.25">
      <c r="A4" s="130" t="s">
        <v>316</v>
      </c>
      <c r="B4" s="129"/>
      <c r="C4" s="129"/>
      <c r="D4" s="130"/>
      <c r="E4" s="139"/>
      <c r="F4" s="139"/>
      <c r="G4" s="139"/>
      <c r="H4" s="139"/>
      <c r="I4" s="139"/>
    </row>
    <row r="5" spans="1:9" s="136" customFormat="1" ht="44.25" customHeight="1" x14ac:dyDescent="0.25">
      <c r="A5" s="130" t="s">
        <v>389</v>
      </c>
      <c r="B5" s="129"/>
      <c r="C5" s="129"/>
      <c r="D5" s="130"/>
      <c r="E5" s="139"/>
      <c r="F5" s="139"/>
      <c r="G5" s="139"/>
      <c r="H5" s="139"/>
      <c r="I5" s="139"/>
    </row>
    <row r="6" spans="1:9" s="136" customFormat="1" ht="44.25" customHeight="1" x14ac:dyDescent="0.25">
      <c r="A6" s="130" t="s">
        <v>317</v>
      </c>
      <c r="B6" s="129"/>
      <c r="C6" s="129"/>
      <c r="D6" s="130"/>
      <c r="E6" s="139"/>
      <c r="F6" s="139"/>
      <c r="G6" s="139"/>
      <c r="H6" s="139"/>
      <c r="I6" s="139"/>
    </row>
    <row r="7" spans="1:9" s="136" customFormat="1" ht="44.25" customHeight="1" x14ac:dyDescent="0.25">
      <c r="A7" s="130" t="s">
        <v>147</v>
      </c>
      <c r="B7" s="129"/>
      <c r="C7" s="129"/>
      <c r="D7" s="130"/>
      <c r="E7" s="139"/>
      <c r="F7" s="139"/>
      <c r="G7" s="139"/>
      <c r="H7" s="139"/>
      <c r="I7" s="139"/>
    </row>
    <row r="8" spans="1:9" s="136" customFormat="1" ht="46.5" customHeight="1" x14ac:dyDescent="0.25">
      <c r="A8" s="131" t="s">
        <v>231</v>
      </c>
      <c r="B8" s="128" t="s">
        <v>146</v>
      </c>
      <c r="C8" s="128" t="s">
        <v>146</v>
      </c>
      <c r="D8" s="130"/>
      <c r="E8" s="139"/>
      <c r="F8" s="139"/>
      <c r="G8" s="139"/>
      <c r="H8" s="139"/>
      <c r="I8" s="139"/>
    </row>
    <row r="9" spans="1:9" s="136" customFormat="1" x14ac:dyDescent="0.25">
      <c r="A9" s="130" t="s">
        <v>327</v>
      </c>
      <c r="B9" s="129">
        <f>+'Current Account cash book'!AF48</f>
        <v>3153.4599999999991</v>
      </c>
      <c r="C9" s="129"/>
      <c r="D9" s="130"/>
      <c r="E9" s="139"/>
      <c r="F9" s="139"/>
      <c r="G9" s="139"/>
      <c r="H9" s="139"/>
      <c r="I9" s="139"/>
    </row>
    <row r="10" spans="1:9" s="136" customFormat="1" x14ac:dyDescent="0.25">
      <c r="A10" s="130" t="s">
        <v>145</v>
      </c>
      <c r="B10" s="140">
        <f>+'Current Account cash book'!AF49</f>
        <v>14960.809999999998</v>
      </c>
      <c r="C10" s="129"/>
      <c r="D10" s="130"/>
      <c r="E10" s="139"/>
      <c r="F10" s="139"/>
      <c r="G10" s="139"/>
      <c r="H10" s="139"/>
      <c r="I10" s="139"/>
    </row>
    <row r="11" spans="1:9" s="136" customFormat="1" x14ac:dyDescent="0.25">
      <c r="A11" s="130" t="s">
        <v>324</v>
      </c>
      <c r="B11" s="128">
        <v>5</v>
      </c>
      <c r="C11" s="129"/>
      <c r="D11" s="130"/>
      <c r="E11" s="139"/>
      <c r="F11" s="139"/>
      <c r="G11" s="139"/>
      <c r="H11" s="139"/>
      <c r="I11" s="139"/>
    </row>
    <row r="12" spans="1:9" s="136" customFormat="1" x14ac:dyDescent="0.25">
      <c r="A12" s="132"/>
      <c r="B12" s="129"/>
      <c r="C12" s="129">
        <f>SUM(B9:B10)</f>
        <v>18114.269999999997</v>
      </c>
      <c r="D12" s="130"/>
      <c r="E12" s="139"/>
      <c r="F12" s="139"/>
      <c r="G12" s="139"/>
      <c r="H12" s="139"/>
      <c r="I12" s="139"/>
    </row>
    <row r="13" spans="1:9" s="136" customFormat="1" x14ac:dyDescent="0.25">
      <c r="B13" s="129"/>
      <c r="C13" s="129"/>
      <c r="D13" s="130"/>
      <c r="E13" s="139"/>
      <c r="F13" s="139"/>
      <c r="G13" s="139"/>
      <c r="H13" s="139"/>
      <c r="I13" s="139"/>
    </row>
    <row r="14" spans="1:9" s="136" customFormat="1" x14ac:dyDescent="0.25">
      <c r="A14" s="130"/>
      <c r="B14" s="289"/>
      <c r="C14" s="129"/>
      <c r="D14" s="130"/>
      <c r="E14" s="139"/>
      <c r="F14" s="139"/>
      <c r="G14" s="139"/>
      <c r="H14" s="139"/>
      <c r="I14" s="139"/>
    </row>
    <row r="15" spans="1:9" s="136" customFormat="1" x14ac:dyDescent="0.25">
      <c r="A15" s="148"/>
      <c r="B15" s="140"/>
      <c r="C15" s="129"/>
      <c r="D15" s="130"/>
      <c r="E15" s="139"/>
      <c r="F15" s="139"/>
      <c r="G15" s="139"/>
      <c r="H15" s="139"/>
      <c r="I15" s="139"/>
    </row>
    <row r="16" spans="1:9" s="136" customFormat="1" x14ac:dyDescent="0.25">
      <c r="A16" s="147"/>
      <c r="B16" s="140"/>
      <c r="C16" s="129"/>
      <c r="D16" s="130"/>
      <c r="E16" s="139"/>
      <c r="F16" s="139"/>
      <c r="G16" s="139"/>
      <c r="H16" s="139"/>
      <c r="I16" s="139"/>
    </row>
    <row r="17" spans="1:9" s="136" customFormat="1" x14ac:dyDescent="0.25">
      <c r="A17" s="130"/>
      <c r="B17" s="129"/>
      <c r="C17" s="293">
        <f>+C12-B14</f>
        <v>18114.269999999997</v>
      </c>
      <c r="D17" s="130"/>
      <c r="E17" s="139"/>
      <c r="F17" s="139"/>
      <c r="G17" s="139"/>
      <c r="H17" s="139"/>
      <c r="I17" s="139"/>
    </row>
    <row r="18" spans="1:9" s="136" customFormat="1" x14ac:dyDescent="0.25">
      <c r="A18" s="130"/>
      <c r="B18" s="129"/>
      <c r="C18" s="129"/>
      <c r="D18" s="130"/>
      <c r="E18" s="139"/>
      <c r="F18" s="139"/>
      <c r="G18" s="139"/>
      <c r="H18" s="139"/>
      <c r="I18" s="139"/>
    </row>
    <row r="19" spans="1:9" s="136" customFormat="1" x14ac:dyDescent="0.25">
      <c r="A19" s="130"/>
      <c r="B19" s="129"/>
      <c r="C19" s="129"/>
      <c r="D19" s="130"/>
      <c r="E19" s="139"/>
      <c r="F19" s="139"/>
      <c r="G19" s="139"/>
      <c r="H19" s="139"/>
      <c r="I19" s="139"/>
    </row>
    <row r="20" spans="1:9" s="136" customFormat="1" x14ac:dyDescent="0.25">
      <c r="A20" s="130"/>
      <c r="B20" s="128"/>
      <c r="C20" s="129"/>
      <c r="D20" s="130"/>
      <c r="E20" s="139"/>
      <c r="F20" s="139"/>
      <c r="G20" s="139"/>
      <c r="H20" s="139"/>
      <c r="I20" s="139"/>
    </row>
    <row r="21" spans="1:9" s="136" customFormat="1" x14ac:dyDescent="0.25">
      <c r="A21" s="131"/>
      <c r="B21" s="129"/>
      <c r="C21" s="133"/>
      <c r="D21" s="130"/>
      <c r="E21" s="139"/>
      <c r="F21" s="139"/>
      <c r="G21" s="139"/>
      <c r="H21" s="139"/>
      <c r="I21" s="139"/>
    </row>
    <row r="22" spans="1:9" s="136" customFormat="1" x14ac:dyDescent="0.25">
      <c r="A22" s="131"/>
      <c r="B22" s="129"/>
      <c r="C22" s="133"/>
      <c r="D22" s="130"/>
      <c r="E22" s="139"/>
      <c r="F22" s="139"/>
      <c r="G22" s="139"/>
      <c r="H22" s="139"/>
      <c r="I22" s="139"/>
    </row>
    <row r="23" spans="1:9" s="136" customFormat="1" x14ac:dyDescent="0.25">
      <c r="B23" s="129"/>
      <c r="C23" s="129"/>
      <c r="D23" s="130"/>
      <c r="F23" s="139"/>
      <c r="G23" s="139"/>
      <c r="H23" s="139"/>
      <c r="I23" s="139"/>
    </row>
    <row r="24" spans="1:9" s="136" customFormat="1" x14ac:dyDescent="0.25">
      <c r="B24" s="129"/>
      <c r="C24" s="129"/>
      <c r="D24" s="130"/>
      <c r="F24" s="139"/>
      <c r="G24" s="139"/>
      <c r="H24" s="139"/>
      <c r="I24" s="139"/>
    </row>
    <row r="25" spans="1:9" s="136" customFormat="1" x14ac:dyDescent="0.25">
      <c r="A25" s="134" t="s">
        <v>143</v>
      </c>
      <c r="B25" s="129"/>
      <c r="C25" s="129"/>
      <c r="D25" s="130"/>
      <c r="E25" s="139"/>
      <c r="F25" s="139"/>
      <c r="G25" s="139"/>
      <c r="H25" s="139"/>
      <c r="I25" s="139"/>
    </row>
    <row r="26" spans="1:9" s="136" customFormat="1" x14ac:dyDescent="0.25">
      <c r="A26" s="131" t="s">
        <v>142</v>
      </c>
      <c r="B26" s="129"/>
      <c r="C26" s="129"/>
      <c r="D26" s="130"/>
      <c r="E26" s="139"/>
      <c r="F26" s="139"/>
      <c r="G26" s="139"/>
      <c r="H26" s="139"/>
      <c r="I26" s="139"/>
    </row>
    <row r="27" spans="1:9" s="136" customFormat="1" x14ac:dyDescent="0.25">
      <c r="A27" s="130" t="s">
        <v>232</v>
      </c>
      <c r="B27" s="141">
        <f>+'Current Account cash book'!G8</f>
        <v>2851.31</v>
      </c>
      <c r="C27" s="129"/>
      <c r="D27" s="130"/>
      <c r="E27" s="139"/>
      <c r="F27" s="139"/>
      <c r="G27" s="139"/>
      <c r="H27" s="139"/>
      <c r="I27" s="139"/>
    </row>
    <row r="28" spans="1:9" s="136" customFormat="1" x14ac:dyDescent="0.25">
      <c r="A28" s="130" t="s">
        <v>233</v>
      </c>
      <c r="B28" s="141">
        <f>+'Savings Account Cash Book'!G5</f>
        <v>36139.86</v>
      </c>
      <c r="C28" s="129"/>
      <c r="D28" s="130"/>
      <c r="E28" s="139"/>
      <c r="F28" s="139"/>
      <c r="G28" s="139"/>
      <c r="H28" s="139"/>
      <c r="I28" s="139"/>
    </row>
    <row r="29" spans="1:9" s="136" customFormat="1" x14ac:dyDescent="0.25">
      <c r="A29" s="130" t="s">
        <v>141</v>
      </c>
      <c r="B29" s="141">
        <f>+'Current Account cash book'!F13</f>
        <v>250</v>
      </c>
      <c r="C29" s="129"/>
      <c r="D29" s="130"/>
      <c r="E29" s="139"/>
      <c r="F29" s="139"/>
      <c r="G29" s="139"/>
      <c r="H29" s="139"/>
      <c r="I29" s="139"/>
    </row>
    <row r="30" spans="1:9" s="136" customFormat="1" x14ac:dyDescent="0.25">
      <c r="A30" s="130" t="s">
        <v>140</v>
      </c>
      <c r="B30" s="141">
        <f>+'Savings Account Cash Book'!D25</f>
        <v>14820.950000000003</v>
      </c>
      <c r="C30" s="129"/>
      <c r="D30" s="130"/>
      <c r="E30" s="139"/>
      <c r="F30" s="139"/>
      <c r="G30" s="139"/>
      <c r="H30" s="139"/>
      <c r="I30" s="139"/>
    </row>
    <row r="31" spans="1:9" s="136" customFormat="1" ht="16.5" thickBot="1" x14ac:dyDescent="0.3">
      <c r="A31" s="130" t="s">
        <v>139</v>
      </c>
      <c r="B31" s="141">
        <f>-'Current Account cash book'!AF47</f>
        <v>-35947.85</v>
      </c>
      <c r="C31" s="129"/>
      <c r="D31" s="130"/>
      <c r="E31" s="139"/>
      <c r="F31" s="139"/>
      <c r="G31" s="139"/>
      <c r="H31" s="139"/>
      <c r="I31" s="139"/>
    </row>
    <row r="32" spans="1:9" s="136" customFormat="1" ht="19.5" thickBot="1" x14ac:dyDescent="0.35">
      <c r="A32" s="135" t="s">
        <v>328</v>
      </c>
      <c r="B32" s="292">
        <f>SUM(B27:B31)-B14</f>
        <v>18114.270000000004</v>
      </c>
      <c r="C32" s="294">
        <f>+'Current Account cash book'!AF50</f>
        <v>18114.269999999997</v>
      </c>
      <c r="D32" s="302" t="s">
        <v>329</v>
      </c>
      <c r="E32" s="139"/>
      <c r="F32" s="139"/>
      <c r="G32" s="139"/>
      <c r="H32" s="139"/>
      <c r="I32" s="139"/>
    </row>
    <row r="33" spans="1:9" s="136" customFormat="1" x14ac:dyDescent="0.25">
      <c r="A33" s="135"/>
      <c r="B33" s="129"/>
      <c r="C33" s="129"/>
      <c r="D33" s="130"/>
      <c r="E33" s="139"/>
      <c r="F33" s="139"/>
      <c r="G33" s="139"/>
      <c r="H33" s="139"/>
      <c r="I33" s="139"/>
    </row>
    <row r="34" spans="1:9" s="136" customFormat="1" x14ac:dyDescent="0.25">
      <c r="A34" s="135"/>
      <c r="B34" s="129"/>
      <c r="C34" s="129"/>
      <c r="D34" s="130"/>
      <c r="E34" s="139"/>
      <c r="F34" s="139"/>
      <c r="G34" s="139"/>
      <c r="H34" s="139"/>
      <c r="I34" s="139"/>
    </row>
    <row r="35" spans="1:9" s="136" customFormat="1" x14ac:dyDescent="0.25">
      <c r="A35" s="130"/>
      <c r="B35" s="129"/>
      <c r="C35" s="129"/>
      <c r="D35" s="130"/>
      <c r="E35" s="139"/>
      <c r="F35" s="139"/>
      <c r="G35" s="139"/>
      <c r="H35" s="139"/>
      <c r="I35" s="139"/>
    </row>
    <row r="36" spans="1:9" s="136" customFormat="1" x14ac:dyDescent="0.25">
      <c r="A36" s="130"/>
      <c r="B36" s="129"/>
      <c r="C36" s="129"/>
      <c r="D36" s="130"/>
      <c r="E36" s="139"/>
      <c r="F36" s="139"/>
      <c r="G36" s="139"/>
      <c r="H36" s="139"/>
      <c r="I36" s="139"/>
    </row>
    <row r="37" spans="1:9" s="136" customFormat="1" x14ac:dyDescent="0.25">
      <c r="A37" s="130"/>
      <c r="B37" s="129"/>
      <c r="C37" s="129"/>
      <c r="D37" s="130"/>
      <c r="E37" s="139"/>
      <c r="F37" s="139"/>
      <c r="G37" s="139"/>
      <c r="H37" s="139"/>
      <c r="I37" s="139"/>
    </row>
    <row r="38" spans="1:9" s="136" customFormat="1" x14ac:dyDescent="0.25">
      <c r="A38" s="130"/>
      <c r="B38" s="129"/>
      <c r="C38" s="129"/>
      <c r="D38" s="130"/>
      <c r="E38" s="139"/>
      <c r="F38" s="139"/>
      <c r="G38" s="139"/>
      <c r="H38" s="139"/>
      <c r="I38" s="139"/>
    </row>
    <row r="39" spans="1:9" s="136" customFormat="1" x14ac:dyDescent="0.25">
      <c r="B39" s="137"/>
      <c r="C39" s="137"/>
      <c r="E39" s="139"/>
      <c r="F39" s="139"/>
      <c r="G39" s="139"/>
      <c r="H39" s="139"/>
      <c r="I39" s="139"/>
    </row>
    <row r="40" spans="1:9" x14ac:dyDescent="0.25">
      <c r="A40" s="138"/>
      <c r="B40" s="142"/>
      <c r="C40" s="142"/>
    </row>
  </sheetData>
  <pageMargins left="0.7" right="0.7" top="0.75" bottom="0.75" header="0.3" footer="0.3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Q28"/>
  <sheetViews>
    <sheetView topLeftCell="A3" workbookViewId="0">
      <selection activeCell="A27" sqref="A27"/>
    </sheetView>
  </sheetViews>
  <sheetFormatPr defaultRowHeight="12.75" x14ac:dyDescent="0.2"/>
  <cols>
    <col min="1" max="1" width="15.140625" style="35" customWidth="1"/>
    <col min="2" max="2" width="46.140625" style="35" customWidth="1"/>
    <col min="3" max="3" width="19" style="35" customWidth="1"/>
    <col min="4" max="256" width="9.140625" style="35"/>
    <col min="257" max="257" width="9.5703125" style="35" customWidth="1"/>
    <col min="258" max="258" width="43.28515625" style="35" customWidth="1"/>
    <col min="259" max="259" width="26.85546875" style="35" customWidth="1"/>
    <col min="260" max="512" width="9.140625" style="35"/>
    <col min="513" max="513" width="9.5703125" style="35" customWidth="1"/>
    <col min="514" max="514" width="43.28515625" style="35" customWidth="1"/>
    <col min="515" max="515" width="26.85546875" style="35" customWidth="1"/>
    <col min="516" max="768" width="9.140625" style="35"/>
    <col min="769" max="769" width="9.5703125" style="35" customWidth="1"/>
    <col min="770" max="770" width="43.28515625" style="35" customWidth="1"/>
    <col min="771" max="771" width="26.85546875" style="35" customWidth="1"/>
    <col min="772" max="1024" width="9.140625" style="35"/>
    <col min="1025" max="1025" width="9.5703125" style="35" customWidth="1"/>
    <col min="1026" max="1026" width="43.28515625" style="35" customWidth="1"/>
    <col min="1027" max="1027" width="26.85546875" style="35" customWidth="1"/>
    <col min="1028" max="1280" width="9.140625" style="35"/>
    <col min="1281" max="1281" width="9.5703125" style="35" customWidth="1"/>
    <col min="1282" max="1282" width="43.28515625" style="35" customWidth="1"/>
    <col min="1283" max="1283" width="26.85546875" style="35" customWidth="1"/>
    <col min="1284" max="1536" width="9.140625" style="35"/>
    <col min="1537" max="1537" width="9.5703125" style="35" customWidth="1"/>
    <col min="1538" max="1538" width="43.28515625" style="35" customWidth="1"/>
    <col min="1539" max="1539" width="26.85546875" style="35" customWidth="1"/>
    <col min="1540" max="1792" width="9.140625" style="35"/>
    <col min="1793" max="1793" width="9.5703125" style="35" customWidth="1"/>
    <col min="1794" max="1794" width="43.28515625" style="35" customWidth="1"/>
    <col min="1795" max="1795" width="26.85546875" style="35" customWidth="1"/>
    <col min="1796" max="2048" width="9.140625" style="35"/>
    <col min="2049" max="2049" width="9.5703125" style="35" customWidth="1"/>
    <col min="2050" max="2050" width="43.28515625" style="35" customWidth="1"/>
    <col min="2051" max="2051" width="26.85546875" style="35" customWidth="1"/>
    <col min="2052" max="2304" width="9.140625" style="35"/>
    <col min="2305" max="2305" width="9.5703125" style="35" customWidth="1"/>
    <col min="2306" max="2306" width="43.28515625" style="35" customWidth="1"/>
    <col min="2307" max="2307" width="26.85546875" style="35" customWidth="1"/>
    <col min="2308" max="2560" width="9.140625" style="35"/>
    <col min="2561" max="2561" width="9.5703125" style="35" customWidth="1"/>
    <col min="2562" max="2562" width="43.28515625" style="35" customWidth="1"/>
    <col min="2563" max="2563" width="26.85546875" style="35" customWidth="1"/>
    <col min="2564" max="2816" width="9.140625" style="35"/>
    <col min="2817" max="2817" width="9.5703125" style="35" customWidth="1"/>
    <col min="2818" max="2818" width="43.28515625" style="35" customWidth="1"/>
    <col min="2819" max="2819" width="26.85546875" style="35" customWidth="1"/>
    <col min="2820" max="3072" width="9.140625" style="35"/>
    <col min="3073" max="3073" width="9.5703125" style="35" customWidth="1"/>
    <col min="3074" max="3074" width="43.28515625" style="35" customWidth="1"/>
    <col min="3075" max="3075" width="26.85546875" style="35" customWidth="1"/>
    <col min="3076" max="3328" width="9.140625" style="35"/>
    <col min="3329" max="3329" width="9.5703125" style="35" customWidth="1"/>
    <col min="3330" max="3330" width="43.28515625" style="35" customWidth="1"/>
    <col min="3331" max="3331" width="26.85546875" style="35" customWidth="1"/>
    <col min="3332" max="3584" width="9.140625" style="35"/>
    <col min="3585" max="3585" width="9.5703125" style="35" customWidth="1"/>
    <col min="3586" max="3586" width="43.28515625" style="35" customWidth="1"/>
    <col min="3587" max="3587" width="26.85546875" style="35" customWidth="1"/>
    <col min="3588" max="3840" width="9.140625" style="35"/>
    <col min="3841" max="3841" width="9.5703125" style="35" customWidth="1"/>
    <col min="3842" max="3842" width="43.28515625" style="35" customWidth="1"/>
    <col min="3843" max="3843" width="26.85546875" style="35" customWidth="1"/>
    <col min="3844" max="4096" width="9.140625" style="35"/>
    <col min="4097" max="4097" width="9.5703125" style="35" customWidth="1"/>
    <col min="4098" max="4098" width="43.28515625" style="35" customWidth="1"/>
    <col min="4099" max="4099" width="26.85546875" style="35" customWidth="1"/>
    <col min="4100" max="4352" width="9.140625" style="35"/>
    <col min="4353" max="4353" width="9.5703125" style="35" customWidth="1"/>
    <col min="4354" max="4354" width="43.28515625" style="35" customWidth="1"/>
    <col min="4355" max="4355" width="26.85546875" style="35" customWidth="1"/>
    <col min="4356" max="4608" width="9.140625" style="35"/>
    <col min="4609" max="4609" width="9.5703125" style="35" customWidth="1"/>
    <col min="4610" max="4610" width="43.28515625" style="35" customWidth="1"/>
    <col min="4611" max="4611" width="26.85546875" style="35" customWidth="1"/>
    <col min="4612" max="4864" width="9.140625" style="35"/>
    <col min="4865" max="4865" width="9.5703125" style="35" customWidth="1"/>
    <col min="4866" max="4866" width="43.28515625" style="35" customWidth="1"/>
    <col min="4867" max="4867" width="26.85546875" style="35" customWidth="1"/>
    <col min="4868" max="5120" width="9.140625" style="35"/>
    <col min="5121" max="5121" width="9.5703125" style="35" customWidth="1"/>
    <col min="5122" max="5122" width="43.28515625" style="35" customWidth="1"/>
    <col min="5123" max="5123" width="26.85546875" style="35" customWidth="1"/>
    <col min="5124" max="5376" width="9.140625" style="35"/>
    <col min="5377" max="5377" width="9.5703125" style="35" customWidth="1"/>
    <col min="5378" max="5378" width="43.28515625" style="35" customWidth="1"/>
    <col min="5379" max="5379" width="26.85546875" style="35" customWidth="1"/>
    <col min="5380" max="5632" width="9.140625" style="35"/>
    <col min="5633" max="5633" width="9.5703125" style="35" customWidth="1"/>
    <col min="5634" max="5634" width="43.28515625" style="35" customWidth="1"/>
    <col min="5635" max="5635" width="26.85546875" style="35" customWidth="1"/>
    <col min="5636" max="5888" width="9.140625" style="35"/>
    <col min="5889" max="5889" width="9.5703125" style="35" customWidth="1"/>
    <col min="5890" max="5890" width="43.28515625" style="35" customWidth="1"/>
    <col min="5891" max="5891" width="26.85546875" style="35" customWidth="1"/>
    <col min="5892" max="6144" width="9.140625" style="35"/>
    <col min="6145" max="6145" width="9.5703125" style="35" customWidth="1"/>
    <col min="6146" max="6146" width="43.28515625" style="35" customWidth="1"/>
    <col min="6147" max="6147" width="26.85546875" style="35" customWidth="1"/>
    <col min="6148" max="6400" width="9.140625" style="35"/>
    <col min="6401" max="6401" width="9.5703125" style="35" customWidth="1"/>
    <col min="6402" max="6402" width="43.28515625" style="35" customWidth="1"/>
    <col min="6403" max="6403" width="26.85546875" style="35" customWidth="1"/>
    <col min="6404" max="6656" width="9.140625" style="35"/>
    <col min="6657" max="6657" width="9.5703125" style="35" customWidth="1"/>
    <col min="6658" max="6658" width="43.28515625" style="35" customWidth="1"/>
    <col min="6659" max="6659" width="26.85546875" style="35" customWidth="1"/>
    <col min="6660" max="6912" width="9.140625" style="35"/>
    <col min="6913" max="6913" width="9.5703125" style="35" customWidth="1"/>
    <col min="6914" max="6914" width="43.28515625" style="35" customWidth="1"/>
    <col min="6915" max="6915" width="26.85546875" style="35" customWidth="1"/>
    <col min="6916" max="7168" width="9.140625" style="35"/>
    <col min="7169" max="7169" width="9.5703125" style="35" customWidth="1"/>
    <col min="7170" max="7170" width="43.28515625" style="35" customWidth="1"/>
    <col min="7171" max="7171" width="26.85546875" style="35" customWidth="1"/>
    <col min="7172" max="7424" width="9.140625" style="35"/>
    <col min="7425" max="7425" width="9.5703125" style="35" customWidth="1"/>
    <col min="7426" max="7426" width="43.28515625" style="35" customWidth="1"/>
    <col min="7427" max="7427" width="26.85546875" style="35" customWidth="1"/>
    <col min="7428" max="7680" width="9.140625" style="35"/>
    <col min="7681" max="7681" width="9.5703125" style="35" customWidth="1"/>
    <col min="7682" max="7682" width="43.28515625" style="35" customWidth="1"/>
    <col min="7683" max="7683" width="26.85546875" style="35" customWidth="1"/>
    <col min="7684" max="7936" width="9.140625" style="35"/>
    <col min="7937" max="7937" width="9.5703125" style="35" customWidth="1"/>
    <col min="7938" max="7938" width="43.28515625" style="35" customWidth="1"/>
    <col min="7939" max="7939" width="26.85546875" style="35" customWidth="1"/>
    <col min="7940" max="8192" width="9.140625" style="35"/>
    <col min="8193" max="8193" width="9.5703125" style="35" customWidth="1"/>
    <col min="8194" max="8194" width="43.28515625" style="35" customWidth="1"/>
    <col min="8195" max="8195" width="26.85546875" style="35" customWidth="1"/>
    <col min="8196" max="8448" width="9.140625" style="35"/>
    <col min="8449" max="8449" width="9.5703125" style="35" customWidth="1"/>
    <col min="8450" max="8450" width="43.28515625" style="35" customWidth="1"/>
    <col min="8451" max="8451" width="26.85546875" style="35" customWidth="1"/>
    <col min="8452" max="8704" width="9.140625" style="35"/>
    <col min="8705" max="8705" width="9.5703125" style="35" customWidth="1"/>
    <col min="8706" max="8706" width="43.28515625" style="35" customWidth="1"/>
    <col min="8707" max="8707" width="26.85546875" style="35" customWidth="1"/>
    <col min="8708" max="8960" width="9.140625" style="35"/>
    <col min="8961" max="8961" width="9.5703125" style="35" customWidth="1"/>
    <col min="8962" max="8962" width="43.28515625" style="35" customWidth="1"/>
    <col min="8963" max="8963" width="26.85546875" style="35" customWidth="1"/>
    <col min="8964" max="9216" width="9.140625" style="35"/>
    <col min="9217" max="9217" width="9.5703125" style="35" customWidth="1"/>
    <col min="9218" max="9218" width="43.28515625" style="35" customWidth="1"/>
    <col min="9219" max="9219" width="26.85546875" style="35" customWidth="1"/>
    <col min="9220" max="9472" width="9.140625" style="35"/>
    <col min="9473" max="9473" width="9.5703125" style="35" customWidth="1"/>
    <col min="9474" max="9474" width="43.28515625" style="35" customWidth="1"/>
    <col min="9475" max="9475" width="26.85546875" style="35" customWidth="1"/>
    <col min="9476" max="9728" width="9.140625" style="35"/>
    <col min="9729" max="9729" width="9.5703125" style="35" customWidth="1"/>
    <col min="9730" max="9730" width="43.28515625" style="35" customWidth="1"/>
    <col min="9731" max="9731" width="26.85546875" style="35" customWidth="1"/>
    <col min="9732" max="9984" width="9.140625" style="35"/>
    <col min="9985" max="9985" width="9.5703125" style="35" customWidth="1"/>
    <col min="9986" max="9986" width="43.28515625" style="35" customWidth="1"/>
    <col min="9987" max="9987" width="26.85546875" style="35" customWidth="1"/>
    <col min="9988" max="10240" width="9.140625" style="35"/>
    <col min="10241" max="10241" width="9.5703125" style="35" customWidth="1"/>
    <col min="10242" max="10242" width="43.28515625" style="35" customWidth="1"/>
    <col min="10243" max="10243" width="26.85546875" style="35" customWidth="1"/>
    <col min="10244" max="10496" width="9.140625" style="35"/>
    <col min="10497" max="10497" width="9.5703125" style="35" customWidth="1"/>
    <col min="10498" max="10498" width="43.28515625" style="35" customWidth="1"/>
    <col min="10499" max="10499" width="26.85546875" style="35" customWidth="1"/>
    <col min="10500" max="10752" width="9.140625" style="35"/>
    <col min="10753" max="10753" width="9.5703125" style="35" customWidth="1"/>
    <col min="10754" max="10754" width="43.28515625" style="35" customWidth="1"/>
    <col min="10755" max="10755" width="26.85546875" style="35" customWidth="1"/>
    <col min="10756" max="11008" width="9.140625" style="35"/>
    <col min="11009" max="11009" width="9.5703125" style="35" customWidth="1"/>
    <col min="11010" max="11010" width="43.28515625" style="35" customWidth="1"/>
    <col min="11011" max="11011" width="26.85546875" style="35" customWidth="1"/>
    <col min="11012" max="11264" width="9.140625" style="35"/>
    <col min="11265" max="11265" width="9.5703125" style="35" customWidth="1"/>
    <col min="11266" max="11266" width="43.28515625" style="35" customWidth="1"/>
    <col min="11267" max="11267" width="26.85546875" style="35" customWidth="1"/>
    <col min="11268" max="11520" width="9.140625" style="35"/>
    <col min="11521" max="11521" width="9.5703125" style="35" customWidth="1"/>
    <col min="11522" max="11522" width="43.28515625" style="35" customWidth="1"/>
    <col min="11523" max="11523" width="26.85546875" style="35" customWidth="1"/>
    <col min="11524" max="11776" width="9.140625" style="35"/>
    <col min="11777" max="11777" width="9.5703125" style="35" customWidth="1"/>
    <col min="11778" max="11778" width="43.28515625" style="35" customWidth="1"/>
    <col min="11779" max="11779" width="26.85546875" style="35" customWidth="1"/>
    <col min="11780" max="12032" width="9.140625" style="35"/>
    <col min="12033" max="12033" width="9.5703125" style="35" customWidth="1"/>
    <col min="12034" max="12034" width="43.28515625" style="35" customWidth="1"/>
    <col min="12035" max="12035" width="26.85546875" style="35" customWidth="1"/>
    <col min="12036" max="12288" width="9.140625" style="35"/>
    <col min="12289" max="12289" width="9.5703125" style="35" customWidth="1"/>
    <col min="12290" max="12290" width="43.28515625" style="35" customWidth="1"/>
    <col min="12291" max="12291" width="26.85546875" style="35" customWidth="1"/>
    <col min="12292" max="12544" width="9.140625" style="35"/>
    <col min="12545" max="12545" width="9.5703125" style="35" customWidth="1"/>
    <col min="12546" max="12546" width="43.28515625" style="35" customWidth="1"/>
    <col min="12547" max="12547" width="26.85546875" style="35" customWidth="1"/>
    <col min="12548" max="12800" width="9.140625" style="35"/>
    <col min="12801" max="12801" width="9.5703125" style="35" customWidth="1"/>
    <col min="12802" max="12802" width="43.28515625" style="35" customWidth="1"/>
    <col min="12803" max="12803" width="26.85546875" style="35" customWidth="1"/>
    <col min="12804" max="13056" width="9.140625" style="35"/>
    <col min="13057" max="13057" width="9.5703125" style="35" customWidth="1"/>
    <col min="13058" max="13058" width="43.28515625" style="35" customWidth="1"/>
    <col min="13059" max="13059" width="26.85546875" style="35" customWidth="1"/>
    <col min="13060" max="13312" width="9.140625" style="35"/>
    <col min="13313" max="13313" width="9.5703125" style="35" customWidth="1"/>
    <col min="13314" max="13314" width="43.28515625" style="35" customWidth="1"/>
    <col min="13315" max="13315" width="26.85546875" style="35" customWidth="1"/>
    <col min="13316" max="13568" width="9.140625" style="35"/>
    <col min="13569" max="13569" width="9.5703125" style="35" customWidth="1"/>
    <col min="13570" max="13570" width="43.28515625" style="35" customWidth="1"/>
    <col min="13571" max="13571" width="26.85546875" style="35" customWidth="1"/>
    <col min="13572" max="13824" width="9.140625" style="35"/>
    <col min="13825" max="13825" width="9.5703125" style="35" customWidth="1"/>
    <col min="13826" max="13826" width="43.28515625" style="35" customWidth="1"/>
    <col min="13827" max="13827" width="26.85546875" style="35" customWidth="1"/>
    <col min="13828" max="14080" width="9.140625" style="35"/>
    <col min="14081" max="14081" width="9.5703125" style="35" customWidth="1"/>
    <col min="14082" max="14082" width="43.28515625" style="35" customWidth="1"/>
    <col min="14083" max="14083" width="26.85546875" style="35" customWidth="1"/>
    <col min="14084" max="14336" width="9.140625" style="35"/>
    <col min="14337" max="14337" width="9.5703125" style="35" customWidth="1"/>
    <col min="14338" max="14338" width="43.28515625" style="35" customWidth="1"/>
    <col min="14339" max="14339" width="26.85546875" style="35" customWidth="1"/>
    <col min="14340" max="14592" width="9.140625" style="35"/>
    <col min="14593" max="14593" width="9.5703125" style="35" customWidth="1"/>
    <col min="14594" max="14594" width="43.28515625" style="35" customWidth="1"/>
    <col min="14595" max="14595" width="26.85546875" style="35" customWidth="1"/>
    <col min="14596" max="14848" width="9.140625" style="35"/>
    <col min="14849" max="14849" width="9.5703125" style="35" customWidth="1"/>
    <col min="14850" max="14850" width="43.28515625" style="35" customWidth="1"/>
    <col min="14851" max="14851" width="26.85546875" style="35" customWidth="1"/>
    <col min="14852" max="15104" width="9.140625" style="35"/>
    <col min="15105" max="15105" width="9.5703125" style="35" customWidth="1"/>
    <col min="15106" max="15106" width="43.28515625" style="35" customWidth="1"/>
    <col min="15107" max="15107" width="26.85546875" style="35" customWidth="1"/>
    <col min="15108" max="15360" width="9.140625" style="35"/>
    <col min="15361" max="15361" width="9.5703125" style="35" customWidth="1"/>
    <col min="15362" max="15362" width="43.28515625" style="35" customWidth="1"/>
    <col min="15363" max="15363" width="26.85546875" style="35" customWidth="1"/>
    <col min="15364" max="15616" width="9.140625" style="35"/>
    <col min="15617" max="15617" width="9.5703125" style="35" customWidth="1"/>
    <col min="15618" max="15618" width="43.28515625" style="35" customWidth="1"/>
    <col min="15619" max="15619" width="26.85546875" style="35" customWidth="1"/>
    <col min="15620" max="15872" width="9.140625" style="35"/>
    <col min="15873" max="15873" width="9.5703125" style="35" customWidth="1"/>
    <col min="15874" max="15874" width="43.28515625" style="35" customWidth="1"/>
    <col min="15875" max="15875" width="26.85546875" style="35" customWidth="1"/>
    <col min="15876" max="16128" width="9.140625" style="35"/>
    <col min="16129" max="16129" width="9.5703125" style="35" customWidth="1"/>
    <col min="16130" max="16130" width="43.28515625" style="35" customWidth="1"/>
    <col min="16131" max="16131" width="26.85546875" style="35" customWidth="1"/>
    <col min="16132" max="16384" width="9.140625" style="35"/>
  </cols>
  <sheetData>
    <row r="1" spans="1:17" ht="21" x14ac:dyDescent="0.35">
      <c r="A1" s="6" t="s">
        <v>124</v>
      </c>
      <c r="C1" s="36"/>
    </row>
    <row r="2" spans="1:17" ht="21" x14ac:dyDescent="0.35">
      <c r="A2" s="6" t="s">
        <v>125</v>
      </c>
    </row>
    <row r="4" spans="1:17" s="160" customFormat="1" ht="25.5" x14ac:dyDescent="0.2">
      <c r="A4" s="160" t="s">
        <v>126</v>
      </c>
      <c r="B4" s="160" t="s">
        <v>127</v>
      </c>
      <c r="C4" s="161" t="s">
        <v>128</v>
      </c>
      <c r="E4" s="160" t="s">
        <v>339</v>
      </c>
    </row>
    <row r="5" spans="1:17" s="37" customFormat="1" x14ac:dyDescent="0.2">
      <c r="A5" s="158">
        <v>39891</v>
      </c>
      <c r="B5" s="37" t="s">
        <v>129</v>
      </c>
      <c r="C5" s="38">
        <v>149</v>
      </c>
    </row>
    <row r="6" spans="1:17" s="39" customFormat="1" x14ac:dyDescent="0.2">
      <c r="A6" s="158">
        <v>39968</v>
      </c>
      <c r="B6" s="39" t="s">
        <v>260</v>
      </c>
      <c r="C6" s="40">
        <v>285</v>
      </c>
    </row>
    <row r="7" spans="1:17" ht="15" x14ac:dyDescent="0.25">
      <c r="A7" s="159">
        <v>40263</v>
      </c>
      <c r="B7" s="35" t="s">
        <v>130</v>
      </c>
      <c r="C7" s="41">
        <v>900</v>
      </c>
    </row>
    <row r="8" spans="1:17" x14ac:dyDescent="0.2">
      <c r="A8" s="159">
        <v>40604</v>
      </c>
      <c r="B8" s="35" t="s">
        <v>131</v>
      </c>
      <c r="C8" s="46">
        <v>1800</v>
      </c>
      <c r="D8" s="47"/>
      <c r="E8" s="47" t="s">
        <v>134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x14ac:dyDescent="0.2">
      <c r="A9" s="159">
        <v>40829</v>
      </c>
      <c r="B9" s="39" t="s">
        <v>132</v>
      </c>
      <c r="C9" s="42">
        <v>750</v>
      </c>
    </row>
    <row r="10" spans="1:17" x14ac:dyDescent="0.2">
      <c r="A10" s="159">
        <v>40913</v>
      </c>
      <c r="B10" s="39" t="s">
        <v>333</v>
      </c>
      <c r="C10" s="42">
        <v>650</v>
      </c>
      <c r="E10" s="35" t="s">
        <v>334</v>
      </c>
    </row>
    <row r="11" spans="1:17" s="39" customFormat="1" x14ac:dyDescent="0.2">
      <c r="A11" s="158">
        <v>41214</v>
      </c>
      <c r="B11" s="39" t="s">
        <v>133</v>
      </c>
      <c r="C11" s="42">
        <v>1005.03</v>
      </c>
      <c r="E11" s="39" t="s">
        <v>135</v>
      </c>
    </row>
    <row r="12" spans="1:17" s="39" customFormat="1" x14ac:dyDescent="0.2">
      <c r="A12" s="159">
        <v>42992</v>
      </c>
      <c r="B12" s="39" t="s">
        <v>336</v>
      </c>
      <c r="C12" s="42">
        <v>2350</v>
      </c>
      <c r="E12" s="35" t="s">
        <v>338</v>
      </c>
    </row>
    <row r="13" spans="1:17" s="39" customFormat="1" x14ac:dyDescent="0.2">
      <c r="A13" s="158">
        <v>43040</v>
      </c>
      <c r="B13" s="35" t="s">
        <v>214</v>
      </c>
      <c r="C13" s="42">
        <v>49.13</v>
      </c>
      <c r="D13" s="47" t="s">
        <v>138</v>
      </c>
      <c r="E13" s="47" t="s">
        <v>216</v>
      </c>
      <c r="F13" s="47"/>
      <c r="G13" s="47">
        <v>56.13</v>
      </c>
      <c r="H13" s="47" t="s">
        <v>137</v>
      </c>
      <c r="I13" s="47"/>
      <c r="J13" s="47"/>
      <c r="K13" s="47"/>
      <c r="L13" s="35"/>
      <c r="M13" s="35"/>
      <c r="N13" s="35"/>
      <c r="O13" s="35"/>
      <c r="P13" s="35"/>
      <c r="Q13" s="35"/>
    </row>
    <row r="14" spans="1:17" s="39" customFormat="1" x14ac:dyDescent="0.2">
      <c r="A14" s="158">
        <v>43070</v>
      </c>
      <c r="B14" s="47" t="s">
        <v>217</v>
      </c>
      <c r="C14" s="42">
        <f>G14/1.2</f>
        <v>227.81666666666666</v>
      </c>
      <c r="D14" s="47" t="s">
        <v>138</v>
      </c>
      <c r="E14" s="47" t="s">
        <v>216</v>
      </c>
      <c r="F14" s="126"/>
      <c r="G14" s="127">
        <v>273.38</v>
      </c>
      <c r="H14" s="47" t="s">
        <v>137</v>
      </c>
      <c r="I14" s="126"/>
      <c r="J14" s="126"/>
      <c r="K14" s="126"/>
    </row>
    <row r="15" spans="1:17" x14ac:dyDescent="0.2">
      <c r="A15" s="158">
        <v>43435</v>
      </c>
      <c r="B15" s="35" t="s">
        <v>218</v>
      </c>
      <c r="C15" s="42">
        <v>162.1</v>
      </c>
      <c r="D15" s="47" t="s">
        <v>138</v>
      </c>
      <c r="E15" s="47" t="s">
        <v>216</v>
      </c>
      <c r="F15" s="126"/>
      <c r="G15" s="47">
        <v>188.92</v>
      </c>
      <c r="H15" s="47" t="s">
        <v>137</v>
      </c>
      <c r="I15" s="126"/>
      <c r="J15" s="126"/>
      <c r="K15" s="126"/>
      <c r="L15" s="39"/>
      <c r="M15" s="39"/>
      <c r="N15" s="39"/>
      <c r="O15" s="39"/>
      <c r="P15" s="39"/>
      <c r="Q15" s="39"/>
    </row>
    <row r="16" spans="1:17" x14ac:dyDescent="0.2">
      <c r="A16" s="158" t="s">
        <v>331</v>
      </c>
      <c r="B16" s="35" t="s">
        <v>332</v>
      </c>
      <c r="C16" s="42" t="s">
        <v>337</v>
      </c>
      <c r="D16" s="47"/>
      <c r="E16" s="47" t="s">
        <v>335</v>
      </c>
      <c r="F16" s="126"/>
      <c r="G16" s="47"/>
      <c r="H16" s="47"/>
      <c r="I16" s="126"/>
      <c r="J16" s="126"/>
      <c r="K16" s="126"/>
      <c r="L16" s="39"/>
      <c r="M16" s="39"/>
      <c r="N16" s="39"/>
      <c r="O16" s="39"/>
      <c r="P16" s="39"/>
      <c r="Q16" s="39"/>
    </row>
    <row r="17" spans="1:17" x14ac:dyDescent="0.2">
      <c r="A17" s="159">
        <v>43770</v>
      </c>
      <c r="B17" s="35" t="s">
        <v>247</v>
      </c>
      <c r="C17" s="42">
        <v>1500</v>
      </c>
      <c r="D17" s="47" t="s">
        <v>303</v>
      </c>
      <c r="E17" s="47" t="s">
        <v>258</v>
      </c>
      <c r="F17" s="126"/>
      <c r="G17" s="47"/>
      <c r="H17" s="47"/>
      <c r="I17" s="126"/>
      <c r="J17" s="126"/>
      <c r="K17" s="126"/>
      <c r="L17" s="39"/>
      <c r="M17" s="39"/>
      <c r="N17" s="39"/>
      <c r="O17" s="39"/>
      <c r="P17" s="39"/>
      <c r="Q17" s="39"/>
    </row>
    <row r="18" spans="1:17" x14ac:dyDescent="0.2">
      <c r="C18" s="43">
        <f>SUM(C5:C17)</f>
        <v>9828.0766666666659</v>
      </c>
      <c r="D18" s="47"/>
      <c r="E18" s="47"/>
      <c r="F18" s="47"/>
      <c r="G18" s="47"/>
      <c r="H18" s="47"/>
      <c r="I18" s="47"/>
      <c r="J18" s="47"/>
      <c r="K18" s="47"/>
    </row>
    <row r="19" spans="1:17" x14ac:dyDescent="0.2">
      <c r="D19" s="47"/>
      <c r="E19" s="47"/>
      <c r="F19" s="47"/>
      <c r="G19" s="47"/>
      <c r="H19" s="47"/>
      <c r="I19" s="47"/>
      <c r="J19" s="47"/>
      <c r="K19" s="47"/>
    </row>
    <row r="20" spans="1:17" x14ac:dyDescent="0.2">
      <c r="D20" s="47"/>
      <c r="E20" s="47"/>
      <c r="F20" s="47"/>
      <c r="G20" s="47"/>
      <c r="H20" s="47"/>
      <c r="I20" s="47"/>
      <c r="J20" s="47"/>
      <c r="K20" s="47"/>
    </row>
    <row r="21" spans="1:17" x14ac:dyDescent="0.2">
      <c r="D21" s="47"/>
      <c r="E21" s="47"/>
      <c r="F21" s="47"/>
      <c r="G21" s="47"/>
      <c r="H21" s="47"/>
      <c r="I21" s="47"/>
      <c r="J21" s="47"/>
      <c r="K21" s="47"/>
    </row>
    <row r="22" spans="1:17" x14ac:dyDescent="0.2">
      <c r="D22" s="47"/>
      <c r="E22" s="47"/>
      <c r="F22" s="47"/>
      <c r="G22" s="47"/>
      <c r="H22" s="47"/>
      <c r="I22" s="47"/>
      <c r="J22" s="47"/>
      <c r="K22" s="47"/>
    </row>
    <row r="23" spans="1:17" x14ac:dyDescent="0.2">
      <c r="D23" s="47"/>
      <c r="E23" s="47"/>
      <c r="F23" s="47"/>
      <c r="G23" s="47"/>
      <c r="H23" s="47"/>
      <c r="I23" s="47"/>
      <c r="J23" s="47"/>
      <c r="K23" s="47"/>
    </row>
    <row r="24" spans="1:17" x14ac:dyDescent="0.2">
      <c r="E24" s="47"/>
      <c r="F24" s="47"/>
      <c r="G24" s="47"/>
      <c r="H24" s="47"/>
      <c r="I24" s="47"/>
      <c r="J24" s="47"/>
      <c r="K24" s="47"/>
    </row>
    <row r="25" spans="1:17" x14ac:dyDescent="0.2">
      <c r="D25" s="47"/>
      <c r="E25" s="47"/>
      <c r="F25" s="47"/>
      <c r="G25" s="47"/>
      <c r="H25" s="47"/>
      <c r="I25" s="47"/>
      <c r="J25" s="47"/>
      <c r="K25" s="47"/>
    </row>
    <row r="26" spans="1:17" x14ac:dyDescent="0.2">
      <c r="D26" s="47"/>
      <c r="E26" s="47"/>
      <c r="F26" s="47"/>
      <c r="G26" s="47"/>
      <c r="H26" s="47"/>
      <c r="I26" s="47"/>
      <c r="J26" s="47"/>
      <c r="K26" s="47"/>
    </row>
    <row r="27" spans="1:17" x14ac:dyDescent="0.2">
      <c r="D27" s="47"/>
      <c r="E27" s="47"/>
      <c r="F27" s="47"/>
      <c r="G27" s="47"/>
      <c r="H27" s="47"/>
      <c r="I27" s="47"/>
      <c r="J27" s="47"/>
      <c r="K27" s="47"/>
    </row>
    <row r="28" spans="1:17" x14ac:dyDescent="0.2">
      <c r="D28" s="47"/>
      <c r="E28" s="47"/>
      <c r="F28" s="47"/>
      <c r="G28" s="47"/>
      <c r="H28" s="47"/>
      <c r="I28" s="47"/>
      <c r="J28" s="47"/>
      <c r="K28" s="47"/>
    </row>
  </sheetData>
  <sortState xmlns:xlrd2="http://schemas.microsoft.com/office/spreadsheetml/2017/richdata2" ref="A5:Q15">
    <sortCondition ref="A15"/>
  </sortState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31"/>
  <sheetViews>
    <sheetView workbookViewId="0">
      <pane ySplit="1" topLeftCell="A65" activePane="bottomLeft" state="frozen"/>
      <selection activeCell="C1" sqref="C1"/>
      <selection pane="bottomLeft" activeCell="C8" sqref="C8"/>
    </sheetView>
  </sheetViews>
  <sheetFormatPr defaultRowHeight="12.75" x14ac:dyDescent="0.2"/>
  <cols>
    <col min="1" max="1" width="9.85546875" style="3" bestFit="1" customWidth="1"/>
    <col min="2" max="2" width="9.140625" style="3"/>
    <col min="3" max="3" width="79.42578125" style="3" bestFit="1" customWidth="1"/>
    <col min="4" max="4" width="3.28515625" style="3" customWidth="1"/>
    <col min="5" max="5" width="10" style="3" bestFit="1" customWidth="1"/>
    <col min="6" max="6" width="9.140625" style="3"/>
    <col min="7" max="8" width="8.5703125" style="19" bestFit="1" customWidth="1"/>
    <col min="9" max="10" width="10.140625" style="19" bestFit="1" customWidth="1"/>
    <col min="11" max="11" width="8.7109375" style="19" bestFit="1" customWidth="1"/>
    <col min="12" max="12" width="18" style="19" bestFit="1" customWidth="1"/>
    <col min="13" max="13" width="7.5703125" style="3" bestFit="1" customWidth="1"/>
    <col min="14" max="14" width="10" style="3" bestFit="1" customWidth="1"/>
    <col min="15" max="16384" width="9.140625" style="3"/>
  </cols>
  <sheetData>
    <row r="1" spans="1:13" x14ac:dyDescent="0.2">
      <c r="A1" s="1" t="s">
        <v>64</v>
      </c>
      <c r="B1" s="1"/>
      <c r="D1" s="1"/>
      <c r="E1" s="1"/>
      <c r="G1" s="19" t="s">
        <v>11</v>
      </c>
      <c r="H1" s="19" t="s">
        <v>110</v>
      </c>
      <c r="I1" s="19" t="s">
        <v>112</v>
      </c>
      <c r="J1" s="19" t="s">
        <v>111</v>
      </c>
      <c r="K1" s="19" t="s">
        <v>114</v>
      </c>
      <c r="L1" s="19" t="s">
        <v>75</v>
      </c>
      <c r="M1" s="19" t="s">
        <v>113</v>
      </c>
    </row>
    <row r="2" spans="1:13" ht="15" x14ac:dyDescent="0.35">
      <c r="C2" s="1" t="s">
        <v>148</v>
      </c>
      <c r="E2" s="25"/>
    </row>
    <row r="3" spans="1:13" x14ac:dyDescent="0.2">
      <c r="C3" s="3" t="s">
        <v>118</v>
      </c>
      <c r="E3" s="19">
        <v>4.5</v>
      </c>
    </row>
    <row r="4" spans="1:13" x14ac:dyDescent="0.2">
      <c r="C4" s="3" t="s">
        <v>118</v>
      </c>
      <c r="E4" s="19">
        <v>7.65</v>
      </c>
    </row>
    <row r="5" spans="1:13" x14ac:dyDescent="0.2">
      <c r="C5" s="3" t="s">
        <v>118</v>
      </c>
      <c r="E5" s="19">
        <v>4.5</v>
      </c>
    </row>
    <row r="6" spans="1:13" x14ac:dyDescent="0.2">
      <c r="C6" s="3" t="s">
        <v>118</v>
      </c>
      <c r="E6" s="19">
        <v>4.5</v>
      </c>
      <c r="F6" s="17">
        <f>SUM(E3:E6)</f>
        <v>21.15</v>
      </c>
    </row>
    <row r="7" spans="1:13" x14ac:dyDescent="0.2">
      <c r="C7" s="3" t="s">
        <v>120</v>
      </c>
      <c r="E7" s="19">
        <v>4.9000000000000004</v>
      </c>
    </row>
    <row r="8" spans="1:13" x14ac:dyDescent="0.2">
      <c r="C8" s="3" t="s">
        <v>120</v>
      </c>
      <c r="E8" s="19">
        <v>20.16</v>
      </c>
      <c r="F8" s="17">
        <f>SUM(E7:E8)</f>
        <v>25.060000000000002</v>
      </c>
    </row>
    <row r="9" spans="1:13" x14ac:dyDescent="0.2">
      <c r="C9" s="3" t="s">
        <v>121</v>
      </c>
      <c r="E9" s="19">
        <v>64.760000000000005</v>
      </c>
    </row>
    <row r="10" spans="1:13" x14ac:dyDescent="0.2">
      <c r="C10" s="3" t="s">
        <v>122</v>
      </c>
      <c r="E10" s="19">
        <v>35.49</v>
      </c>
    </row>
    <row r="11" spans="1:13" x14ac:dyDescent="0.2">
      <c r="C11" s="3" t="s">
        <v>123</v>
      </c>
      <c r="E11" s="19">
        <v>26</v>
      </c>
    </row>
    <row r="12" spans="1:13" ht="13.5" thickBot="1" x14ac:dyDescent="0.25">
      <c r="C12" s="48" t="s">
        <v>149</v>
      </c>
      <c r="E12" s="34">
        <f>SUM(E3:E11)</f>
        <v>172.46</v>
      </c>
    </row>
    <row r="17" spans="1:14" x14ac:dyDescent="0.2">
      <c r="A17" s="1"/>
      <c r="B17" s="1"/>
      <c r="C17" s="1" t="s">
        <v>65</v>
      </c>
      <c r="D17" s="1"/>
      <c r="E17" s="1"/>
    </row>
    <row r="18" spans="1:14" x14ac:dyDescent="0.2">
      <c r="A18" s="20">
        <v>42831</v>
      </c>
      <c r="B18" s="5"/>
      <c r="C18" s="5" t="s">
        <v>66</v>
      </c>
      <c r="D18" s="5"/>
      <c r="E18" s="19">
        <v>4.5</v>
      </c>
      <c r="G18" s="19">
        <v>4.5</v>
      </c>
    </row>
    <row r="19" spans="1:14" x14ac:dyDescent="0.2">
      <c r="A19" s="20">
        <v>42853</v>
      </c>
      <c r="B19" s="5"/>
      <c r="C19" s="5" t="s">
        <v>67</v>
      </c>
      <c r="D19" s="5"/>
      <c r="E19" s="19">
        <v>4.5</v>
      </c>
      <c r="G19" s="19">
        <v>4.5</v>
      </c>
    </row>
    <row r="20" spans="1:14" x14ac:dyDescent="0.2">
      <c r="A20" s="20">
        <v>42853</v>
      </c>
      <c r="B20" s="5"/>
      <c r="C20" s="5" t="s">
        <v>68</v>
      </c>
      <c r="D20" s="5"/>
      <c r="E20" s="19">
        <v>20.16</v>
      </c>
      <c r="H20" s="19">
        <v>20.16</v>
      </c>
    </row>
    <row r="21" spans="1:14" x14ac:dyDescent="0.2">
      <c r="A21" s="49">
        <v>42860</v>
      </c>
      <c r="B21" s="50"/>
      <c r="C21" s="50" t="s">
        <v>69</v>
      </c>
      <c r="D21" s="50"/>
      <c r="E21" s="58">
        <v>4.5</v>
      </c>
      <c r="G21" s="19">
        <v>4.5</v>
      </c>
    </row>
    <row r="22" spans="1:14" x14ac:dyDescent="0.2">
      <c r="A22" s="53">
        <v>42860</v>
      </c>
      <c r="B22" s="54"/>
      <c r="C22" s="54" t="s">
        <v>70</v>
      </c>
      <c r="D22" s="5"/>
      <c r="E22" s="19">
        <v>27.96</v>
      </c>
      <c r="H22" s="19">
        <v>27.96</v>
      </c>
    </row>
    <row r="23" spans="1:14" x14ac:dyDescent="0.2">
      <c r="A23" s="49">
        <v>42863</v>
      </c>
      <c r="B23" s="50"/>
      <c r="C23" s="50" t="s">
        <v>71</v>
      </c>
      <c r="D23" s="50"/>
      <c r="E23" s="58">
        <v>5.4</v>
      </c>
      <c r="G23" s="19">
        <v>5.4</v>
      </c>
    </row>
    <row r="24" spans="1:14" x14ac:dyDescent="0.2">
      <c r="A24" s="21" t="s">
        <v>72</v>
      </c>
      <c r="B24" s="5"/>
      <c r="C24" s="5" t="s">
        <v>73</v>
      </c>
      <c r="D24" s="5"/>
      <c r="E24" s="19">
        <v>8.5</v>
      </c>
      <c r="I24" s="19">
        <v>8.5</v>
      </c>
    </row>
    <row r="25" spans="1:14" x14ac:dyDescent="0.2">
      <c r="A25" s="22" t="s">
        <v>72</v>
      </c>
      <c r="B25" s="5"/>
      <c r="C25" s="5" t="s">
        <v>74</v>
      </c>
      <c r="D25" s="5"/>
      <c r="E25" s="19">
        <v>35.86</v>
      </c>
      <c r="J25" s="19">
        <v>35.86</v>
      </c>
    </row>
    <row r="26" spans="1:14" ht="15" x14ac:dyDescent="0.35">
      <c r="A26" s="23" t="s">
        <v>72</v>
      </c>
      <c r="C26" s="5" t="s">
        <v>75</v>
      </c>
      <c r="E26" s="24">
        <v>28.5</v>
      </c>
      <c r="L26" s="19">
        <v>28.5</v>
      </c>
    </row>
    <row r="27" spans="1:14" ht="15" x14ac:dyDescent="0.35">
      <c r="A27" s="1"/>
      <c r="B27" s="1"/>
      <c r="C27" s="48" t="s">
        <v>150</v>
      </c>
      <c r="D27" s="1"/>
      <c r="E27" s="25">
        <f>SUM(E18:E26)</f>
        <v>139.88</v>
      </c>
      <c r="F27" s="25"/>
      <c r="G27" s="25">
        <f t="shared" ref="G27:M27" si="0">SUM(G18:G26)</f>
        <v>18.899999999999999</v>
      </c>
      <c r="H27" s="25">
        <f t="shared" si="0"/>
        <v>48.120000000000005</v>
      </c>
      <c r="I27" s="25">
        <f t="shared" si="0"/>
        <v>8.5</v>
      </c>
      <c r="J27" s="25">
        <f t="shared" si="0"/>
        <v>35.86</v>
      </c>
      <c r="K27" s="25">
        <f t="shared" si="0"/>
        <v>0</v>
      </c>
      <c r="L27" s="25">
        <f t="shared" si="0"/>
        <v>28.5</v>
      </c>
      <c r="M27" s="25">
        <f t="shared" si="0"/>
        <v>0</v>
      </c>
      <c r="N27" s="17">
        <f>SUM(G27:M27)</f>
        <v>139.88</v>
      </c>
    </row>
    <row r="29" spans="1:14" x14ac:dyDescent="0.2">
      <c r="A29" s="3" t="s">
        <v>64</v>
      </c>
    </row>
    <row r="30" spans="1:14" x14ac:dyDescent="0.2">
      <c r="C30" s="59" t="s">
        <v>76</v>
      </c>
    </row>
    <row r="31" spans="1:14" x14ac:dyDescent="0.2">
      <c r="A31" s="2">
        <v>43231</v>
      </c>
      <c r="C31" s="3" t="s">
        <v>66</v>
      </c>
      <c r="E31" s="18">
        <v>4.5</v>
      </c>
      <c r="G31" s="19">
        <v>4.5</v>
      </c>
    </row>
    <row r="32" spans="1:14" x14ac:dyDescent="0.2">
      <c r="A32" s="2">
        <v>43246</v>
      </c>
      <c r="C32" s="3" t="s">
        <v>67</v>
      </c>
      <c r="E32" s="18">
        <v>4.5</v>
      </c>
      <c r="G32" s="19">
        <v>4.5</v>
      </c>
    </row>
    <row r="33" spans="1:14" x14ac:dyDescent="0.2">
      <c r="A33" s="51">
        <v>43225</v>
      </c>
      <c r="B33" s="52"/>
      <c r="C33" s="52" t="s">
        <v>69</v>
      </c>
      <c r="D33" s="52"/>
      <c r="E33" s="57">
        <v>4.5</v>
      </c>
      <c r="G33" s="19">
        <v>4.5</v>
      </c>
    </row>
    <row r="34" spans="1:14" x14ac:dyDescent="0.2">
      <c r="A34" s="55">
        <v>43225</v>
      </c>
      <c r="B34" s="56"/>
      <c r="C34" s="56" t="s">
        <v>70</v>
      </c>
      <c r="E34" s="18">
        <v>27.96</v>
      </c>
      <c r="H34" s="19">
        <v>27.96</v>
      </c>
    </row>
    <row r="35" spans="1:14" x14ac:dyDescent="0.2">
      <c r="A35" s="51">
        <v>43228</v>
      </c>
      <c r="B35" s="52"/>
      <c r="C35" s="52" t="s">
        <v>71</v>
      </c>
      <c r="D35" s="52"/>
      <c r="E35" s="57">
        <v>5.4</v>
      </c>
      <c r="G35" s="19">
        <v>5.4</v>
      </c>
    </row>
    <row r="36" spans="1:14" x14ac:dyDescent="0.2">
      <c r="A36" s="3" t="s">
        <v>77</v>
      </c>
      <c r="C36" s="3" t="s">
        <v>78</v>
      </c>
      <c r="E36" s="18">
        <v>43.97</v>
      </c>
      <c r="I36" s="19">
        <v>43.97</v>
      </c>
    </row>
    <row r="37" spans="1:14" x14ac:dyDescent="0.2">
      <c r="A37" s="3" t="s">
        <v>77</v>
      </c>
      <c r="C37" s="3" t="s">
        <v>74</v>
      </c>
      <c r="E37" s="18">
        <v>35.86</v>
      </c>
      <c r="J37" s="19">
        <v>35.86</v>
      </c>
    </row>
    <row r="38" spans="1:14" x14ac:dyDescent="0.2">
      <c r="A38" s="3" t="s">
        <v>77</v>
      </c>
      <c r="C38" s="3" t="s">
        <v>75</v>
      </c>
      <c r="E38" s="18">
        <v>28.5</v>
      </c>
      <c r="L38" s="19">
        <v>28.5</v>
      </c>
    </row>
    <row r="39" spans="1:14" ht="15" x14ac:dyDescent="0.35">
      <c r="C39" s="48" t="s">
        <v>151</v>
      </c>
      <c r="E39" s="25">
        <f>SUM(E31:E38)</f>
        <v>155.19</v>
      </c>
      <c r="F39" s="25"/>
      <c r="G39" s="25">
        <f t="shared" ref="G39:M39" si="1">SUM(G31:G38)</f>
        <v>18.899999999999999</v>
      </c>
      <c r="H39" s="25">
        <f t="shared" si="1"/>
        <v>27.96</v>
      </c>
      <c r="I39" s="25">
        <f t="shared" si="1"/>
        <v>43.97</v>
      </c>
      <c r="J39" s="25">
        <f t="shared" si="1"/>
        <v>35.86</v>
      </c>
      <c r="K39" s="25">
        <f t="shared" si="1"/>
        <v>0</v>
      </c>
      <c r="L39" s="25">
        <f t="shared" si="1"/>
        <v>28.5</v>
      </c>
      <c r="M39" s="25">
        <f t="shared" si="1"/>
        <v>0</v>
      </c>
      <c r="N39" s="17">
        <f>SUM(G39:M39)</f>
        <v>155.19</v>
      </c>
    </row>
    <row r="41" spans="1:14" x14ac:dyDescent="0.2">
      <c r="A41" s="1" t="s">
        <v>64</v>
      </c>
      <c r="B41" s="1"/>
      <c r="C41" s="1" t="s">
        <v>79</v>
      </c>
      <c r="D41" s="1"/>
      <c r="E41" s="1"/>
    </row>
    <row r="42" spans="1:14" x14ac:dyDescent="0.2">
      <c r="A42" s="1"/>
      <c r="B42" s="1"/>
      <c r="C42" s="1"/>
      <c r="D42" s="1"/>
      <c r="E42" s="1"/>
    </row>
    <row r="43" spans="1:14" x14ac:dyDescent="0.2">
      <c r="A43" s="20">
        <v>42901</v>
      </c>
      <c r="B43" s="5"/>
      <c r="C43" s="5" t="s">
        <v>66</v>
      </c>
      <c r="D43" s="5"/>
      <c r="E43" s="19">
        <v>4.5</v>
      </c>
      <c r="G43" s="19">
        <v>4.5</v>
      </c>
    </row>
    <row r="44" spans="1:14" x14ac:dyDescent="0.2">
      <c r="A44" s="20">
        <v>42910</v>
      </c>
      <c r="B44" s="5"/>
      <c r="C44" s="5" t="s">
        <v>80</v>
      </c>
      <c r="D44" s="5"/>
      <c r="E44" s="19">
        <v>34.93</v>
      </c>
      <c r="M44" s="3">
        <v>34.93</v>
      </c>
    </row>
    <row r="45" spans="1:14" x14ac:dyDescent="0.2">
      <c r="A45" s="20">
        <v>42913</v>
      </c>
      <c r="B45" s="5"/>
      <c r="C45" s="5" t="s">
        <v>67</v>
      </c>
      <c r="D45" s="5"/>
      <c r="E45" s="19">
        <v>4.5</v>
      </c>
      <c r="G45" s="19">
        <v>4.5</v>
      </c>
    </row>
    <row r="46" spans="1:14" x14ac:dyDescent="0.2">
      <c r="A46" s="20">
        <v>42921</v>
      </c>
      <c r="B46" s="5"/>
      <c r="C46" s="5" t="s">
        <v>69</v>
      </c>
      <c r="D46" s="5"/>
      <c r="E46" s="19">
        <v>4.5</v>
      </c>
      <c r="G46" s="19">
        <v>4.5</v>
      </c>
    </row>
    <row r="47" spans="1:14" x14ac:dyDescent="0.2">
      <c r="A47" s="20">
        <v>42921</v>
      </c>
      <c r="B47" s="5"/>
      <c r="C47" s="5" t="s">
        <v>81</v>
      </c>
      <c r="D47" s="5"/>
      <c r="E47" s="19">
        <v>25.06</v>
      </c>
      <c r="H47" s="19">
        <v>25.06</v>
      </c>
    </row>
    <row r="48" spans="1:14" x14ac:dyDescent="0.2">
      <c r="A48" s="21" t="s">
        <v>82</v>
      </c>
      <c r="B48" s="5"/>
      <c r="C48" s="5" t="s">
        <v>78</v>
      </c>
      <c r="D48" s="5"/>
      <c r="E48" s="19">
        <v>89.48</v>
      </c>
      <c r="I48" s="19">
        <v>89.48</v>
      </c>
    </row>
    <row r="49" spans="1:14" x14ac:dyDescent="0.2">
      <c r="A49" s="22" t="s">
        <v>82</v>
      </c>
      <c r="B49" s="5"/>
      <c r="C49" s="5" t="s">
        <v>74</v>
      </c>
      <c r="D49" s="5"/>
      <c r="E49" s="19">
        <v>35.86</v>
      </c>
      <c r="J49" s="19">
        <v>35.86</v>
      </c>
    </row>
    <row r="50" spans="1:14" ht="15" x14ac:dyDescent="0.35">
      <c r="A50" s="23" t="s">
        <v>82</v>
      </c>
      <c r="C50" s="5" t="s">
        <v>75</v>
      </c>
      <c r="E50" s="24">
        <v>28.5</v>
      </c>
      <c r="L50" s="19">
        <v>28.5</v>
      </c>
    </row>
    <row r="51" spans="1:14" ht="15" x14ac:dyDescent="0.35">
      <c r="A51" s="1"/>
      <c r="B51" s="1"/>
      <c r="C51" s="1"/>
      <c r="D51" s="1"/>
      <c r="E51" s="25">
        <f>SUM(E43:E50)</f>
        <v>227.32999999999998</v>
      </c>
      <c r="F51" s="25"/>
      <c r="G51" s="25">
        <f t="shared" ref="G51:M51" si="2">SUM(G43:G50)</f>
        <v>13.5</v>
      </c>
      <c r="H51" s="25">
        <f t="shared" si="2"/>
        <v>25.06</v>
      </c>
      <c r="I51" s="25">
        <f t="shared" si="2"/>
        <v>89.48</v>
      </c>
      <c r="J51" s="25">
        <f t="shared" si="2"/>
        <v>35.86</v>
      </c>
      <c r="K51" s="25">
        <f t="shared" si="2"/>
        <v>0</v>
      </c>
      <c r="L51" s="25">
        <f t="shared" si="2"/>
        <v>28.5</v>
      </c>
      <c r="M51" s="25">
        <f t="shared" si="2"/>
        <v>34.93</v>
      </c>
      <c r="N51" s="17">
        <f>SUM(G51:M51)</f>
        <v>227.33000000000004</v>
      </c>
    </row>
    <row r="53" spans="1:14" x14ac:dyDescent="0.2">
      <c r="A53" s="59" t="s">
        <v>64</v>
      </c>
      <c r="B53" s="59"/>
      <c r="C53" s="59" t="s">
        <v>83</v>
      </c>
    </row>
    <row r="55" spans="1:14" x14ac:dyDescent="0.2">
      <c r="A55" s="2">
        <v>43294</v>
      </c>
      <c r="C55" s="3" t="s">
        <v>66</v>
      </c>
      <c r="E55" s="18">
        <v>4.5</v>
      </c>
      <c r="G55" s="19">
        <v>4.5</v>
      </c>
    </row>
    <row r="56" spans="1:14" x14ac:dyDescent="0.2">
      <c r="A56" s="2">
        <v>43307</v>
      </c>
      <c r="C56" s="3" t="s">
        <v>67</v>
      </c>
      <c r="E56" s="18">
        <v>4.5</v>
      </c>
      <c r="G56" s="19">
        <v>4.5</v>
      </c>
    </row>
    <row r="57" spans="1:14" x14ac:dyDescent="0.2">
      <c r="A57" s="2">
        <v>43348</v>
      </c>
      <c r="C57" s="3" t="s">
        <v>69</v>
      </c>
      <c r="E57" s="18">
        <v>4.5</v>
      </c>
      <c r="G57" s="19">
        <v>4.5</v>
      </c>
    </row>
    <row r="58" spans="1:14" x14ac:dyDescent="0.2">
      <c r="A58" s="2">
        <v>43348</v>
      </c>
      <c r="C58" s="3" t="s">
        <v>84</v>
      </c>
      <c r="E58" s="18">
        <v>25.06</v>
      </c>
      <c r="H58" s="19">
        <v>25.06</v>
      </c>
    </row>
    <row r="59" spans="1:14" x14ac:dyDescent="0.2">
      <c r="A59" s="3" t="s">
        <v>85</v>
      </c>
      <c r="C59" s="3" t="s">
        <v>86</v>
      </c>
      <c r="E59" s="18">
        <v>16.399999999999999</v>
      </c>
      <c r="I59" s="19">
        <v>16.399999999999999</v>
      </c>
    </row>
    <row r="60" spans="1:14" x14ac:dyDescent="0.2">
      <c r="A60" s="3" t="s">
        <v>87</v>
      </c>
      <c r="C60" s="3" t="s">
        <v>74</v>
      </c>
      <c r="E60" s="18">
        <v>73.760000000000005</v>
      </c>
      <c r="J60" s="19">
        <v>73.760000000000005</v>
      </c>
      <c r="L60" s="3"/>
    </row>
    <row r="61" spans="1:14" ht="15" x14ac:dyDescent="0.35">
      <c r="A61" s="3" t="s">
        <v>87</v>
      </c>
      <c r="C61" s="3" t="s">
        <v>75</v>
      </c>
      <c r="E61" s="24">
        <v>57</v>
      </c>
      <c r="L61" s="19">
        <v>57</v>
      </c>
    </row>
    <row r="62" spans="1:14" ht="15" x14ac:dyDescent="0.35">
      <c r="E62" s="25">
        <f>SUM(E55:E61)</f>
        <v>185.72</v>
      </c>
      <c r="G62" s="25">
        <f t="shared" ref="G62:M62" si="3">SUM(G54:G61)</f>
        <v>13.5</v>
      </c>
      <c r="H62" s="25">
        <f t="shared" si="3"/>
        <v>25.06</v>
      </c>
      <c r="I62" s="25">
        <f t="shared" si="3"/>
        <v>16.399999999999999</v>
      </c>
      <c r="J62" s="25">
        <f t="shared" si="3"/>
        <v>73.760000000000005</v>
      </c>
      <c r="K62" s="25">
        <f t="shared" si="3"/>
        <v>0</v>
      </c>
      <c r="L62" s="25">
        <f t="shared" si="3"/>
        <v>57</v>
      </c>
      <c r="M62" s="25">
        <f t="shared" si="3"/>
        <v>0</v>
      </c>
      <c r="N62" s="17">
        <f>SUM(G62:M62)</f>
        <v>185.72</v>
      </c>
    </row>
    <row r="64" spans="1:14" x14ac:dyDescent="0.2">
      <c r="A64" s="59" t="s">
        <v>64</v>
      </c>
      <c r="B64" s="59"/>
      <c r="C64" s="59" t="s">
        <v>88</v>
      </c>
    </row>
    <row r="66" spans="1:14" x14ac:dyDescent="0.2">
      <c r="A66" s="2">
        <v>43357</v>
      </c>
      <c r="C66" s="3" t="s">
        <v>66</v>
      </c>
      <c r="E66" s="18">
        <v>4.5</v>
      </c>
      <c r="G66" s="18">
        <v>4.5</v>
      </c>
    </row>
    <row r="67" spans="1:14" x14ac:dyDescent="0.2">
      <c r="A67" s="2">
        <v>43368</v>
      </c>
      <c r="C67" s="3" t="s">
        <v>67</v>
      </c>
      <c r="E67" s="18">
        <v>4.5</v>
      </c>
      <c r="G67" s="18">
        <v>4.5</v>
      </c>
    </row>
    <row r="68" spans="1:14" x14ac:dyDescent="0.2">
      <c r="A68" s="2">
        <v>43370</v>
      </c>
      <c r="C68" s="3" t="s">
        <v>69</v>
      </c>
      <c r="E68" s="18">
        <v>4.5</v>
      </c>
      <c r="G68" s="18">
        <v>4.5</v>
      </c>
    </row>
    <row r="69" spans="1:14" x14ac:dyDescent="0.2">
      <c r="A69" s="2">
        <v>43370</v>
      </c>
      <c r="C69" s="3" t="s">
        <v>89</v>
      </c>
      <c r="E69" s="18">
        <v>4.9000000000000004</v>
      </c>
      <c r="H69" s="19">
        <v>4.9000000000000004</v>
      </c>
    </row>
    <row r="70" spans="1:14" x14ac:dyDescent="0.2">
      <c r="A70" s="3" t="s">
        <v>90</v>
      </c>
      <c r="C70" s="3" t="s">
        <v>86</v>
      </c>
      <c r="E70" s="18">
        <v>14.05</v>
      </c>
      <c r="I70" s="19">
        <v>14.05</v>
      </c>
    </row>
    <row r="71" spans="1:14" x14ac:dyDescent="0.2">
      <c r="A71" s="3" t="s">
        <v>90</v>
      </c>
      <c r="C71" s="3" t="s">
        <v>74</v>
      </c>
      <c r="E71" s="18">
        <v>35.86</v>
      </c>
      <c r="J71" s="19">
        <v>35.86</v>
      </c>
    </row>
    <row r="72" spans="1:14" x14ac:dyDescent="0.2">
      <c r="A72" s="3" t="s">
        <v>90</v>
      </c>
      <c r="C72" s="3" t="s">
        <v>75</v>
      </c>
      <c r="E72" s="18">
        <v>28.5</v>
      </c>
      <c r="L72" s="19">
        <v>28.5</v>
      </c>
    </row>
    <row r="73" spans="1:14" ht="15" x14ac:dyDescent="0.35">
      <c r="E73" s="25">
        <f>SUM(E66:E72)</f>
        <v>96.81</v>
      </c>
      <c r="G73" s="25">
        <f t="shared" ref="G73:M73" si="4">SUM(G65:G72)</f>
        <v>13.5</v>
      </c>
      <c r="H73" s="25">
        <f t="shared" si="4"/>
        <v>4.9000000000000004</v>
      </c>
      <c r="I73" s="25">
        <f t="shared" si="4"/>
        <v>14.05</v>
      </c>
      <c r="J73" s="25">
        <f t="shared" si="4"/>
        <v>35.86</v>
      </c>
      <c r="K73" s="25">
        <f t="shared" si="4"/>
        <v>0</v>
      </c>
      <c r="L73" s="25">
        <f t="shared" si="4"/>
        <v>28.5</v>
      </c>
      <c r="M73" s="25">
        <f t="shared" si="4"/>
        <v>0</v>
      </c>
      <c r="N73" s="17">
        <f>SUM(G73:M73)</f>
        <v>96.81</v>
      </c>
    </row>
    <row r="75" spans="1:14" x14ac:dyDescent="0.2">
      <c r="A75" s="1" t="s">
        <v>64</v>
      </c>
      <c r="B75" s="1"/>
      <c r="C75" s="1" t="s">
        <v>91</v>
      </c>
      <c r="D75" s="1"/>
      <c r="E75" s="1"/>
    </row>
    <row r="76" spans="1:14" x14ac:dyDescent="0.2">
      <c r="A76" s="1"/>
      <c r="B76" s="1"/>
      <c r="C76" s="1"/>
      <c r="D76" s="1"/>
      <c r="E76" s="1"/>
    </row>
    <row r="77" spans="1:14" x14ac:dyDescent="0.2">
      <c r="A77" s="20">
        <v>43013</v>
      </c>
      <c r="B77" s="5"/>
      <c r="C77" s="5" t="s">
        <v>66</v>
      </c>
      <c r="D77" s="5"/>
      <c r="E77" s="19">
        <v>4.5</v>
      </c>
      <c r="G77" s="19">
        <v>4.5</v>
      </c>
    </row>
    <row r="78" spans="1:14" x14ac:dyDescent="0.2">
      <c r="A78" s="20">
        <v>43005</v>
      </c>
      <c r="B78" s="5"/>
      <c r="C78" s="5" t="s">
        <v>69</v>
      </c>
      <c r="D78" s="5"/>
      <c r="E78" s="19">
        <v>4.5</v>
      </c>
      <c r="G78" s="19">
        <v>4.5</v>
      </c>
    </row>
    <row r="79" spans="1:14" x14ac:dyDescent="0.2">
      <c r="A79" s="20">
        <v>43005</v>
      </c>
      <c r="B79" s="5"/>
      <c r="C79" s="5" t="s">
        <v>92</v>
      </c>
      <c r="D79" s="5"/>
      <c r="E79" s="19">
        <v>25.06</v>
      </c>
      <c r="H79" s="19">
        <v>25.06</v>
      </c>
    </row>
    <row r="80" spans="1:14" x14ac:dyDescent="0.2">
      <c r="A80" s="21" t="s">
        <v>93</v>
      </c>
      <c r="B80" s="5"/>
      <c r="C80" s="5" t="s">
        <v>94</v>
      </c>
      <c r="D80" s="5"/>
      <c r="E80" s="19">
        <v>9.8000000000000007</v>
      </c>
      <c r="I80" s="19">
        <v>9.8000000000000007</v>
      </c>
    </row>
    <row r="81" spans="1:14" x14ac:dyDescent="0.2">
      <c r="A81" s="22" t="s">
        <v>93</v>
      </c>
      <c r="B81" s="5"/>
      <c r="C81" s="5" t="s">
        <v>74</v>
      </c>
      <c r="D81" s="5"/>
      <c r="E81" s="19">
        <v>60.47</v>
      </c>
      <c r="J81" s="19">
        <v>60.47</v>
      </c>
    </row>
    <row r="82" spans="1:14" ht="15" x14ac:dyDescent="0.35">
      <c r="A82" s="23" t="s">
        <v>93</v>
      </c>
      <c r="C82" s="5" t="s">
        <v>75</v>
      </c>
      <c r="E82" s="24">
        <v>28.5</v>
      </c>
      <c r="L82" s="19">
        <v>28.5</v>
      </c>
    </row>
    <row r="83" spans="1:14" ht="15" x14ac:dyDescent="0.35">
      <c r="A83" s="1"/>
      <c r="B83" s="1"/>
      <c r="C83" s="1"/>
      <c r="D83" s="1"/>
      <c r="E83" s="25">
        <f>SUM(E77:E82)</f>
        <v>132.82999999999998</v>
      </c>
      <c r="G83" s="25">
        <f t="shared" ref="G83:M83" si="5">SUM(G75:G82)</f>
        <v>9</v>
      </c>
      <c r="H83" s="25">
        <f t="shared" si="5"/>
        <v>25.06</v>
      </c>
      <c r="I83" s="25">
        <f t="shared" si="5"/>
        <v>9.8000000000000007</v>
      </c>
      <c r="J83" s="25">
        <f t="shared" si="5"/>
        <v>60.47</v>
      </c>
      <c r="K83" s="25">
        <f t="shared" si="5"/>
        <v>0</v>
      </c>
      <c r="L83" s="25">
        <f t="shared" si="5"/>
        <v>28.5</v>
      </c>
      <c r="M83" s="25">
        <f t="shared" si="5"/>
        <v>0</v>
      </c>
      <c r="N83" s="17">
        <f>SUM(G83:M83)</f>
        <v>132.82999999999998</v>
      </c>
    </row>
    <row r="85" spans="1:14" x14ac:dyDescent="0.2">
      <c r="A85" s="1" t="s">
        <v>64</v>
      </c>
      <c r="B85" s="1"/>
      <c r="C85" s="1" t="s">
        <v>95</v>
      </c>
      <c r="D85" s="1"/>
      <c r="E85" s="1"/>
    </row>
    <row r="86" spans="1:14" x14ac:dyDescent="0.2">
      <c r="A86" s="1"/>
      <c r="B86" s="1"/>
      <c r="C86" s="1"/>
      <c r="D86" s="1"/>
      <c r="E86" s="1"/>
    </row>
    <row r="87" spans="1:14" x14ac:dyDescent="0.2">
      <c r="A87" s="20">
        <v>43406</v>
      </c>
      <c r="B87" s="5"/>
      <c r="C87" s="5" t="s">
        <v>66</v>
      </c>
      <c r="D87" s="5"/>
      <c r="E87" s="19">
        <v>4.5</v>
      </c>
      <c r="G87" s="19">
        <v>4.5</v>
      </c>
    </row>
    <row r="88" spans="1:14" x14ac:dyDescent="0.2">
      <c r="A88" s="20">
        <v>43416</v>
      </c>
      <c r="B88" s="5"/>
      <c r="C88" s="5" t="s">
        <v>96</v>
      </c>
      <c r="D88" s="5"/>
      <c r="E88" s="19">
        <v>4.5</v>
      </c>
      <c r="G88" s="19">
        <v>4.5</v>
      </c>
    </row>
    <row r="89" spans="1:14" x14ac:dyDescent="0.2">
      <c r="A89" s="20">
        <v>43417</v>
      </c>
      <c r="B89" s="5"/>
      <c r="C89" s="5" t="s">
        <v>97</v>
      </c>
      <c r="D89" s="5"/>
      <c r="E89" s="19">
        <v>4.5</v>
      </c>
      <c r="G89" s="19">
        <v>4.5</v>
      </c>
    </row>
    <row r="90" spans="1:14" x14ac:dyDescent="0.2">
      <c r="A90" s="20">
        <v>43440</v>
      </c>
      <c r="B90" s="5"/>
      <c r="C90" s="5" t="s">
        <v>98</v>
      </c>
      <c r="D90" s="5"/>
      <c r="E90" s="19">
        <v>4.5</v>
      </c>
      <c r="G90" s="19">
        <v>4.5</v>
      </c>
    </row>
    <row r="91" spans="1:14" x14ac:dyDescent="0.2">
      <c r="A91" s="20">
        <v>43104</v>
      </c>
      <c r="B91" s="5"/>
      <c r="C91" s="5" t="s">
        <v>69</v>
      </c>
      <c r="D91" s="5"/>
      <c r="E91" s="19">
        <v>4.5</v>
      </c>
      <c r="G91" s="19">
        <v>4.5</v>
      </c>
    </row>
    <row r="92" spans="1:14" x14ac:dyDescent="0.2">
      <c r="A92" s="20">
        <v>43442</v>
      </c>
      <c r="B92" s="5"/>
      <c r="C92" s="5" t="s">
        <v>99</v>
      </c>
      <c r="D92" s="5"/>
      <c r="E92" s="19">
        <v>20.16</v>
      </c>
      <c r="H92" s="19">
        <v>20.16</v>
      </c>
    </row>
    <row r="93" spans="1:14" x14ac:dyDescent="0.2">
      <c r="A93" s="21">
        <v>43448</v>
      </c>
      <c r="B93" s="5"/>
      <c r="C93" s="5" t="s">
        <v>100</v>
      </c>
      <c r="D93" s="5"/>
      <c r="E93" s="19">
        <v>79.989999999999995</v>
      </c>
      <c r="K93" s="19">
        <v>79.989999999999995</v>
      </c>
    </row>
    <row r="94" spans="1:14" x14ac:dyDescent="0.2">
      <c r="A94" s="22" t="s">
        <v>101</v>
      </c>
      <c r="B94" s="5"/>
      <c r="C94" s="5" t="s">
        <v>74</v>
      </c>
      <c r="D94" s="5"/>
      <c r="E94" s="19">
        <v>74.81</v>
      </c>
      <c r="J94" s="19">
        <v>74.81</v>
      </c>
    </row>
    <row r="95" spans="1:14" ht="15" x14ac:dyDescent="0.35">
      <c r="A95" s="23" t="s">
        <v>101</v>
      </c>
      <c r="C95" s="5" t="s">
        <v>75</v>
      </c>
      <c r="E95" s="24">
        <v>57</v>
      </c>
      <c r="L95" s="19">
        <v>57</v>
      </c>
    </row>
    <row r="96" spans="1:14" ht="15" x14ac:dyDescent="0.35">
      <c r="A96" s="1"/>
      <c r="B96" s="1"/>
      <c r="C96" s="1"/>
      <c r="D96" s="1"/>
      <c r="E96" s="25">
        <f>SUM(E87:E95)</f>
        <v>254.45999999999998</v>
      </c>
      <c r="G96" s="25">
        <f>SUM(G87:G95)</f>
        <v>22.5</v>
      </c>
      <c r="H96" s="25">
        <f t="shared" ref="H96:M96" si="6">SUM(H88:H95)</f>
        <v>20.16</v>
      </c>
      <c r="I96" s="25">
        <f t="shared" si="6"/>
        <v>0</v>
      </c>
      <c r="J96" s="25">
        <f t="shared" si="6"/>
        <v>74.81</v>
      </c>
      <c r="K96" s="25">
        <f t="shared" si="6"/>
        <v>79.989999999999995</v>
      </c>
      <c r="L96" s="25">
        <f t="shared" si="6"/>
        <v>57</v>
      </c>
      <c r="M96" s="25">
        <f t="shared" si="6"/>
        <v>0</v>
      </c>
      <c r="N96" s="17">
        <f>SUM(G96:M96)</f>
        <v>254.45999999999998</v>
      </c>
    </row>
    <row r="98" spans="1:14" x14ac:dyDescent="0.2">
      <c r="A98" s="1" t="s">
        <v>64</v>
      </c>
      <c r="B98" s="1"/>
      <c r="C98" s="1" t="s">
        <v>102</v>
      </c>
      <c r="D98" s="1"/>
      <c r="E98" s="1"/>
    </row>
    <row r="99" spans="1:14" x14ac:dyDescent="0.2">
      <c r="A99" s="1"/>
      <c r="B99" s="1"/>
      <c r="C99" s="1"/>
      <c r="D99" s="1"/>
      <c r="E99" s="1"/>
    </row>
    <row r="100" spans="1:14" x14ac:dyDescent="0.2">
      <c r="A100" s="20">
        <v>43111</v>
      </c>
      <c r="B100" s="5"/>
      <c r="C100" s="5" t="s">
        <v>66</v>
      </c>
      <c r="D100" s="5"/>
      <c r="E100" s="19">
        <v>4.5</v>
      </c>
      <c r="G100" s="19">
        <v>4.5</v>
      </c>
    </row>
    <row r="101" spans="1:14" x14ac:dyDescent="0.2">
      <c r="A101" s="20">
        <v>43115</v>
      </c>
      <c r="B101" s="5"/>
      <c r="C101" s="5" t="s">
        <v>103</v>
      </c>
      <c r="D101" s="5"/>
      <c r="E101" s="19">
        <v>87.68</v>
      </c>
      <c r="I101" s="19">
        <v>87.68</v>
      </c>
    </row>
    <row r="102" spans="1:14" x14ac:dyDescent="0.2">
      <c r="A102" s="20">
        <v>43125</v>
      </c>
      <c r="B102" s="5"/>
      <c r="C102" s="5" t="s">
        <v>69</v>
      </c>
      <c r="D102" s="5"/>
      <c r="E102" s="19">
        <v>4.5</v>
      </c>
      <c r="G102" s="19">
        <v>4.5</v>
      </c>
    </row>
    <row r="103" spans="1:14" x14ac:dyDescent="0.2">
      <c r="A103" s="20">
        <v>43125</v>
      </c>
      <c r="B103" s="5"/>
      <c r="C103" s="5" t="s">
        <v>104</v>
      </c>
      <c r="D103" s="5"/>
      <c r="E103" s="19">
        <v>23.41</v>
      </c>
      <c r="H103" s="19">
        <v>23.41</v>
      </c>
    </row>
    <row r="104" spans="1:14" x14ac:dyDescent="0.2">
      <c r="A104" s="22" t="s">
        <v>105</v>
      </c>
      <c r="B104" s="5"/>
      <c r="C104" s="5" t="s">
        <v>74</v>
      </c>
      <c r="D104" s="5"/>
      <c r="E104" s="19">
        <v>35.86</v>
      </c>
      <c r="J104" s="19">
        <v>35.86</v>
      </c>
    </row>
    <row r="105" spans="1:14" ht="15" x14ac:dyDescent="0.35">
      <c r="A105" s="23" t="s">
        <v>105</v>
      </c>
      <c r="C105" s="5" t="s">
        <v>75</v>
      </c>
      <c r="E105" s="24">
        <v>28.5</v>
      </c>
      <c r="L105" s="19">
        <v>28.5</v>
      </c>
    </row>
    <row r="106" spans="1:14" ht="15" x14ac:dyDescent="0.35">
      <c r="A106" s="1"/>
      <c r="B106" s="1"/>
      <c r="C106" s="1"/>
      <c r="D106" s="1"/>
      <c r="E106" s="25">
        <f>SUM(E100:E105)</f>
        <v>184.45</v>
      </c>
      <c r="G106" s="25">
        <f t="shared" ref="G106:M106" si="7">SUM(G98:G105)</f>
        <v>9</v>
      </c>
      <c r="H106" s="25">
        <f t="shared" si="7"/>
        <v>23.41</v>
      </c>
      <c r="I106" s="25">
        <f t="shared" si="7"/>
        <v>87.68</v>
      </c>
      <c r="J106" s="25">
        <f t="shared" si="7"/>
        <v>35.86</v>
      </c>
      <c r="K106" s="25">
        <f t="shared" si="7"/>
        <v>0</v>
      </c>
      <c r="L106" s="25">
        <f t="shared" si="7"/>
        <v>28.5</v>
      </c>
      <c r="M106" s="25">
        <f t="shared" si="7"/>
        <v>0</v>
      </c>
      <c r="N106" s="17">
        <f>SUM(G106:M106)</f>
        <v>184.45</v>
      </c>
    </row>
    <row r="108" spans="1:14" x14ac:dyDescent="0.2">
      <c r="A108" s="1" t="s">
        <v>64</v>
      </c>
      <c r="B108" s="1"/>
      <c r="C108" s="1" t="s">
        <v>106</v>
      </c>
      <c r="D108" s="1"/>
      <c r="E108" s="1"/>
    </row>
    <row r="109" spans="1:14" x14ac:dyDescent="0.2">
      <c r="A109" s="1"/>
      <c r="B109" s="1"/>
      <c r="C109" s="1"/>
      <c r="D109" s="1"/>
      <c r="E109" s="1"/>
    </row>
    <row r="110" spans="1:14" x14ac:dyDescent="0.2">
      <c r="A110" s="20">
        <v>43132</v>
      </c>
      <c r="B110" s="5"/>
      <c r="C110" s="5" t="s">
        <v>66</v>
      </c>
      <c r="D110" s="5"/>
      <c r="E110" s="19">
        <v>4.5</v>
      </c>
      <c r="G110" s="19">
        <v>4.5</v>
      </c>
    </row>
    <row r="111" spans="1:14" x14ac:dyDescent="0.2">
      <c r="A111" s="20">
        <v>43137</v>
      </c>
      <c r="B111" s="5"/>
      <c r="C111" s="5" t="s">
        <v>107</v>
      </c>
      <c r="D111" s="5"/>
      <c r="E111" s="19">
        <v>6</v>
      </c>
      <c r="I111" s="19">
        <v>6</v>
      </c>
    </row>
    <row r="112" spans="1:14" x14ac:dyDescent="0.2">
      <c r="A112" s="20">
        <v>43154</v>
      </c>
      <c r="B112" s="5"/>
      <c r="C112" s="5" t="s">
        <v>69</v>
      </c>
      <c r="D112" s="5"/>
      <c r="E112" s="19">
        <v>4.5</v>
      </c>
      <c r="G112" s="19">
        <v>4.5</v>
      </c>
    </row>
    <row r="113" spans="1:14" x14ac:dyDescent="0.2">
      <c r="A113" s="20">
        <v>43154</v>
      </c>
      <c r="B113" s="5"/>
      <c r="C113" s="5" t="s">
        <v>108</v>
      </c>
      <c r="D113" s="5"/>
      <c r="E113" s="19">
        <v>23.41</v>
      </c>
      <c r="H113" s="19">
        <v>23.41</v>
      </c>
    </row>
    <row r="114" spans="1:14" x14ac:dyDescent="0.2">
      <c r="A114" s="22" t="s">
        <v>109</v>
      </c>
      <c r="B114" s="5"/>
      <c r="C114" s="5" t="s">
        <v>74</v>
      </c>
      <c r="D114" s="5"/>
      <c r="E114" s="19">
        <v>39.42</v>
      </c>
      <c r="J114" s="19">
        <v>39.42</v>
      </c>
    </row>
    <row r="115" spans="1:14" ht="15" x14ac:dyDescent="0.35">
      <c r="A115" s="23" t="s">
        <v>109</v>
      </c>
      <c r="C115" s="5" t="s">
        <v>75</v>
      </c>
      <c r="E115" s="24">
        <v>28.5</v>
      </c>
      <c r="L115" s="19">
        <v>28.5</v>
      </c>
    </row>
    <row r="116" spans="1:14" ht="15" x14ac:dyDescent="0.35">
      <c r="A116" s="1"/>
      <c r="B116" s="1"/>
      <c r="C116" s="1"/>
      <c r="D116" s="1"/>
      <c r="E116" s="25">
        <f>SUM(E110:E115)</f>
        <v>106.33</v>
      </c>
      <c r="G116" s="25">
        <f t="shared" ref="G116:M116" si="8">SUM(G108:G115)</f>
        <v>9</v>
      </c>
      <c r="H116" s="25">
        <f t="shared" si="8"/>
        <v>23.41</v>
      </c>
      <c r="I116" s="25">
        <f t="shared" si="8"/>
        <v>6</v>
      </c>
      <c r="J116" s="25">
        <f t="shared" si="8"/>
        <v>39.42</v>
      </c>
      <c r="K116" s="25">
        <f t="shared" si="8"/>
        <v>0</v>
      </c>
      <c r="L116" s="25">
        <f t="shared" si="8"/>
        <v>28.5</v>
      </c>
      <c r="M116" s="25">
        <f t="shared" si="8"/>
        <v>0</v>
      </c>
      <c r="N116" s="17">
        <f>SUM(G116:M116)</f>
        <v>106.33</v>
      </c>
    </row>
    <row r="129" spans="5:14" x14ac:dyDescent="0.2">
      <c r="E129" s="17"/>
    </row>
    <row r="131" spans="5:14" x14ac:dyDescent="0.2">
      <c r="E131" s="26">
        <f>E116+E106+E96+E83+E73+E62+E51+E39+E27</f>
        <v>1483</v>
      </c>
      <c r="F131" s="26">
        <f t="shared" ref="F131:N131" si="9">F116+F106+F96+F83+F73+F62+F51+F39+F27</f>
        <v>0</v>
      </c>
      <c r="G131" s="26">
        <f t="shared" si="9"/>
        <v>127.80000000000001</v>
      </c>
      <c r="H131" s="26">
        <f t="shared" si="9"/>
        <v>223.14000000000001</v>
      </c>
      <c r="I131" s="26">
        <f t="shared" si="9"/>
        <v>275.88</v>
      </c>
      <c r="J131" s="26">
        <f t="shared" si="9"/>
        <v>427.76000000000005</v>
      </c>
      <c r="K131" s="26">
        <f t="shared" si="9"/>
        <v>79.989999999999995</v>
      </c>
      <c r="L131" s="26">
        <f t="shared" si="9"/>
        <v>313.5</v>
      </c>
      <c r="M131" s="26">
        <f t="shared" si="9"/>
        <v>34.93</v>
      </c>
      <c r="N131" s="26">
        <f t="shared" si="9"/>
        <v>1483</v>
      </c>
    </row>
  </sheetData>
  <sortState xmlns:xlrd2="http://schemas.microsoft.com/office/spreadsheetml/2017/richdata2" ref="A10:N16">
    <sortCondition ref="C1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Current Account cash book</vt:lpstr>
      <vt:lpstr>cash book</vt:lpstr>
      <vt:lpstr>part last year cash book</vt:lpstr>
      <vt:lpstr>Savings Account Cash Book</vt:lpstr>
      <vt:lpstr>Receipts and Payments</vt:lpstr>
      <vt:lpstr>Year End Summary</vt:lpstr>
      <vt:lpstr>Year end Bank Rec</vt:lpstr>
      <vt:lpstr>Assets</vt:lpstr>
      <vt:lpstr>clerk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 Mimms</dc:creator>
  <cp:lastModifiedBy>natalie gettings</cp:lastModifiedBy>
  <cp:lastPrinted>2019-05-09T23:12:22Z</cp:lastPrinted>
  <dcterms:created xsi:type="dcterms:W3CDTF">2018-08-06T14:33:02Z</dcterms:created>
  <dcterms:modified xsi:type="dcterms:W3CDTF">2020-11-11T12:10:57Z</dcterms:modified>
</cp:coreProperties>
</file>